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8_{3A2557FE-FD2B-4411-B4A3-47E9E9FD459B}" xr6:coauthVersionLast="47" xr6:coauthVersionMax="47" xr10:uidLastSave="{00000000-0000-0000-0000-000000000000}"/>
  <workbookProtection workbookAlgorithmName="SHA-512" workbookHashValue="lyeqt8ijOLrQr5GL0BD/vOtsCGuRJ2Y7d0apScRqRDL3mmGPfYsBd3iVdydIJh4ZHIq5BQrIyeTK8WAZg89zkw==" workbookSaltValue="libAitInlQCOlR2q4wDWWw==" workbookSpinCount="100000" lockStructure="1"/>
  <bookViews>
    <workbookView xWindow="-110" yWindow="-110" windowWidth="19420" windowHeight="10420" tabRatio="805" firstSheet="1" activeTab="1" xr2:uid="{00000000-000D-0000-FFFF-FFFF00000000}"/>
  </bookViews>
  <sheets>
    <sheet name="AGI Input" sheetId="18" r:id="rId1"/>
    <sheet name="AMI Verfication" sheetId="19" r:id="rId2"/>
    <sheet name="Drop Downs" sheetId="21" state="hidden" r:id="rId3"/>
    <sheet name="HUD Income Limits" sheetId="20" state="hidden" r:id="rId4"/>
    <sheet name="AMI Calculation " sheetId="16" state="hidden" r:id="rId5"/>
    <sheet name="Sheet1" sheetId="17" state="hidden" r:id="rId6"/>
    <sheet name="Lists" sheetId="14" state="hidden" r:id="rId7"/>
  </sheets>
  <externalReferences>
    <externalReference r:id="rId8"/>
  </externalReferences>
  <definedNames>
    <definedName name="_Hlk53583465" localSheetId="1">'AMI Verfication'!$A$47</definedName>
    <definedName name="DevTypes">[1]Controls!$A$65:$A$70</definedName>
    <definedName name="_xlnm.Print_Area" localSheetId="0">'AGI Input'!$C$2:$P$82</definedName>
    <definedName name="_xlnm.Print_Area" localSheetId="4">'AMI Calculation '!$A$1:$K$109</definedName>
    <definedName name="_xlnm.Print_Area" localSheetId="1">'AMI Verfication'!$A$1:$M$51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9" l="1"/>
  <c r="C15" i="19" l="1"/>
  <c r="A12" i="19"/>
  <c r="A9" i="19"/>
  <c r="I28" i="19"/>
  <c r="I32" i="19" s="1"/>
  <c r="H28" i="19"/>
  <c r="H32" i="19" s="1"/>
  <c r="G28" i="19"/>
  <c r="G32" i="19" s="1"/>
  <c r="F28" i="19"/>
  <c r="F32" i="19" s="1"/>
  <c r="E28" i="19"/>
  <c r="E32" i="19" s="1"/>
  <c r="D28" i="19"/>
  <c r="D32" i="19" s="1"/>
  <c r="C28" i="19"/>
  <c r="C32" i="19" s="1"/>
  <c r="B28" i="19"/>
  <c r="B32" i="19" s="1"/>
  <c r="I24" i="19"/>
  <c r="I27" i="19" s="1"/>
  <c r="H24" i="19"/>
  <c r="H27" i="19" s="1"/>
  <c r="G24" i="19"/>
  <c r="G27" i="19" s="1"/>
  <c r="F24" i="19"/>
  <c r="F27" i="19" s="1"/>
  <c r="E24" i="19"/>
  <c r="K24" i="19" s="1"/>
  <c r="K27" i="19" s="1"/>
  <c r="D24" i="19"/>
  <c r="D27" i="19" s="1"/>
  <c r="C24" i="19"/>
  <c r="C27" i="19" s="1"/>
  <c r="B24" i="19"/>
  <c r="B27" i="19" s="1"/>
  <c r="I20" i="19"/>
  <c r="I23" i="19" s="1"/>
  <c r="H20" i="19"/>
  <c r="H23" i="19" s="1"/>
  <c r="G20" i="19"/>
  <c r="G23" i="19" s="1"/>
  <c r="F20" i="19"/>
  <c r="F23" i="19" s="1"/>
  <c r="E20" i="19"/>
  <c r="J20" i="19" s="1"/>
  <c r="D20" i="19"/>
  <c r="D23" i="19" s="1"/>
  <c r="C20" i="19"/>
  <c r="C23" i="19" s="1"/>
  <c r="B20" i="19"/>
  <c r="B23" i="19" s="1"/>
  <c r="I9" i="19"/>
  <c r="K20" i="19" l="1"/>
  <c r="K23" i="19" s="1"/>
  <c r="L20" i="19"/>
  <c r="L23" i="19" s="1"/>
  <c r="L24" i="19"/>
  <c r="L27" i="19" s="1"/>
  <c r="M20" i="19"/>
  <c r="M23" i="19" s="1"/>
  <c r="E23" i="19"/>
  <c r="M24" i="19"/>
  <c r="M27" i="19" s="1"/>
  <c r="E27" i="19"/>
  <c r="J23" i="19"/>
  <c r="J24" i="19"/>
  <c r="J27" i="19" s="1"/>
  <c r="J28" i="19"/>
  <c r="J32" i="19" s="1"/>
  <c r="K28" i="19"/>
  <c r="K32" i="19" s="1"/>
  <c r="L28" i="19"/>
  <c r="L32" i="19" s="1"/>
  <c r="M28" i="19"/>
  <c r="M32" i="19" s="1"/>
  <c r="F95" i="16" l="1"/>
  <c r="C6" i="16"/>
  <c r="K9" i="16"/>
  <c r="K8" i="16"/>
  <c r="F9" i="16"/>
  <c r="F8" i="16"/>
  <c r="O58" i="18"/>
  <c r="N58" i="18"/>
  <c r="M58" i="18"/>
  <c r="L58" i="18"/>
  <c r="K58" i="18"/>
  <c r="J58" i="18"/>
  <c r="I58" i="18"/>
  <c r="H58" i="18"/>
  <c r="G58" i="18"/>
  <c r="F58" i="18"/>
  <c r="P57" i="18"/>
  <c r="P56" i="18"/>
  <c r="P55" i="18"/>
  <c r="P54" i="18"/>
  <c r="P53" i="18"/>
  <c r="P52" i="18"/>
  <c r="P51" i="18"/>
  <c r="P50" i="18"/>
  <c r="P49" i="18"/>
  <c r="P48" i="18"/>
  <c r="P47" i="18"/>
  <c r="P46" i="18"/>
  <c r="P45" i="18"/>
  <c r="O44" i="18"/>
  <c r="N44" i="18"/>
  <c r="M44" i="18"/>
  <c r="L44" i="18"/>
  <c r="K44" i="18"/>
  <c r="J44" i="18"/>
  <c r="I44" i="18"/>
  <c r="H44" i="18"/>
  <c r="G44" i="18"/>
  <c r="F44" i="18"/>
  <c r="P43" i="18"/>
  <c r="P42" i="18"/>
  <c r="P41" i="18"/>
  <c r="P40" i="18"/>
  <c r="P39" i="18"/>
  <c r="P38" i="18"/>
  <c r="P37" i="18"/>
  <c r="P36" i="18"/>
  <c r="P35" i="18"/>
  <c r="P34" i="18"/>
  <c r="P33" i="18"/>
  <c r="P32" i="18"/>
  <c r="P31" i="18"/>
  <c r="P30" i="18"/>
  <c r="P29" i="18"/>
  <c r="G60" i="18" l="1"/>
  <c r="O60" i="18"/>
  <c r="K60" i="18"/>
  <c r="H60" i="18"/>
  <c r="L60" i="18"/>
  <c r="I60" i="18"/>
  <c r="P58" i="18"/>
  <c r="M60" i="18"/>
  <c r="F60" i="18"/>
  <c r="J60" i="18"/>
  <c r="N60" i="18"/>
  <c r="P44" i="18"/>
  <c r="I42" i="16"/>
  <c r="K42" i="16" s="1"/>
  <c r="B7" i="17"/>
  <c r="C7" i="17"/>
  <c r="D7" i="17"/>
  <c r="D5" i="17"/>
  <c r="B2" i="17"/>
  <c r="C2" i="17"/>
  <c r="D2" i="17"/>
  <c r="M43" i="16"/>
  <c r="M44" i="16"/>
  <c r="M45" i="16"/>
  <c r="M46" i="16"/>
  <c r="M47" i="16"/>
  <c r="M48" i="16"/>
  <c r="M49" i="16"/>
  <c r="M50" i="16"/>
  <c r="M51" i="16"/>
  <c r="M52" i="16"/>
  <c r="M53" i="16"/>
  <c r="M54" i="16"/>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42" i="16"/>
  <c r="I43" i="16"/>
  <c r="K43" i="16" s="1"/>
  <c r="I44" i="16"/>
  <c r="K44" i="16" s="1"/>
  <c r="I45" i="16"/>
  <c r="K45" i="16" s="1"/>
  <c r="I46" i="16"/>
  <c r="K46" i="16" s="1"/>
  <c r="I47" i="16"/>
  <c r="K47" i="16" s="1"/>
  <c r="I48" i="16"/>
  <c r="K48" i="16" s="1"/>
  <c r="I49" i="16"/>
  <c r="K49" i="16" s="1"/>
  <c r="I50" i="16"/>
  <c r="K50" i="16" s="1"/>
  <c r="I51" i="16"/>
  <c r="K51" i="16" s="1"/>
  <c r="I52" i="16"/>
  <c r="K52" i="16" s="1"/>
  <c r="I53" i="16"/>
  <c r="K53" i="16" s="1"/>
  <c r="I54" i="16"/>
  <c r="K54" i="16" s="1"/>
  <c r="I55" i="16"/>
  <c r="K55" i="16" s="1"/>
  <c r="I56" i="16"/>
  <c r="K56" i="16" s="1"/>
  <c r="I57" i="16"/>
  <c r="K57" i="16" s="1"/>
  <c r="I58" i="16"/>
  <c r="K58" i="16" s="1"/>
  <c r="I59" i="16"/>
  <c r="K59" i="16" s="1"/>
  <c r="I60" i="16"/>
  <c r="K60" i="16" s="1"/>
  <c r="I61" i="16"/>
  <c r="K61" i="16" s="1"/>
  <c r="I62" i="16"/>
  <c r="K62" i="16" s="1"/>
  <c r="I63" i="16"/>
  <c r="K63" i="16" s="1"/>
  <c r="I64" i="16"/>
  <c r="K64" i="16" s="1"/>
  <c r="I65" i="16"/>
  <c r="K65" i="16" s="1"/>
  <c r="I66" i="16"/>
  <c r="K66" i="16" s="1"/>
  <c r="I67" i="16"/>
  <c r="K67" i="16" s="1"/>
  <c r="I68" i="16"/>
  <c r="K68" i="16" s="1"/>
  <c r="I69" i="16"/>
  <c r="K69" i="16" s="1"/>
  <c r="I70" i="16"/>
  <c r="K70" i="16" s="1"/>
  <c r="I71" i="16"/>
  <c r="K71" i="16" s="1"/>
  <c r="I72" i="16"/>
  <c r="K72" i="16" s="1"/>
  <c r="I73" i="16"/>
  <c r="K73" i="16" s="1"/>
  <c r="I74" i="16"/>
  <c r="K74" i="16" s="1"/>
  <c r="I75" i="16"/>
  <c r="K75" i="16" s="1"/>
  <c r="I76" i="16"/>
  <c r="K76" i="16" s="1"/>
  <c r="I77" i="16"/>
  <c r="K77" i="16" s="1"/>
  <c r="I78" i="16"/>
  <c r="K78" i="16" s="1"/>
  <c r="I79" i="16"/>
  <c r="K79" i="16" s="1"/>
  <c r="I80" i="16"/>
  <c r="K80" i="16" s="1"/>
  <c r="I81" i="16"/>
  <c r="K81" i="16" s="1"/>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42" i="16"/>
  <c r="P60" i="18" l="1"/>
  <c r="H12" i="19" s="1"/>
  <c r="D15" i="16"/>
  <c r="D28" i="16" s="1"/>
  <c r="F28" i="16" s="1"/>
  <c r="D16" i="16"/>
  <c r="E27" i="16" s="1"/>
  <c r="G27" i="16" s="1"/>
  <c r="D17" i="16"/>
  <c r="H21" i="16" s="1"/>
  <c r="D14" i="16"/>
  <c r="D21" i="16" l="1"/>
  <c r="F21" i="16" s="1"/>
  <c r="D26" i="16"/>
  <c r="F26" i="16" s="1"/>
  <c r="D25" i="16"/>
  <c r="F25" i="16" s="1"/>
  <c r="D27" i="16"/>
  <c r="F27" i="16" s="1"/>
  <c r="D24" i="16"/>
  <c r="F24" i="16" s="1"/>
  <c r="D23" i="16"/>
  <c r="F23" i="16" s="1"/>
  <c r="D22" i="16"/>
  <c r="F22" i="16" s="1"/>
  <c r="F96" i="16"/>
  <c r="E26" i="16"/>
  <c r="G26" i="16" s="1"/>
  <c r="E24" i="16"/>
  <c r="G24" i="16" s="1"/>
  <c r="E28" i="16"/>
  <c r="G28" i="16" s="1"/>
  <c r="E23" i="16"/>
  <c r="G23" i="16" s="1"/>
  <c r="E21" i="16"/>
  <c r="G21" i="16" s="1"/>
  <c r="F98" i="16" s="1"/>
  <c r="E25" i="16"/>
  <c r="G25" i="16" s="1"/>
  <c r="E22" i="16"/>
  <c r="G22" i="16" s="1"/>
  <c r="H24" i="16"/>
  <c r="I24" i="16" s="1"/>
  <c r="I21" i="16"/>
  <c r="H26" i="16"/>
  <c r="I26" i="16" s="1"/>
  <c r="H27" i="16"/>
  <c r="I27" i="16" s="1"/>
  <c r="H25" i="16"/>
  <c r="I25" i="16" s="1"/>
  <c r="H28" i="16"/>
  <c r="I28" i="16" s="1"/>
  <c r="H22" i="16"/>
  <c r="I22" i="16" s="1"/>
  <c r="H23" i="16"/>
  <c r="I23" i="16" s="1"/>
  <c r="F99" i="16" s="1"/>
  <c r="J26" i="16"/>
  <c r="J28" i="16"/>
  <c r="J23" i="16"/>
  <c r="J27" i="16"/>
  <c r="X46" i="16"/>
  <c r="Z46" i="16" s="1"/>
  <c r="R46" i="16" s="1"/>
  <c r="J25" i="16" l="1"/>
  <c r="F104" i="16"/>
  <c r="J22" i="16"/>
  <c r="J24" i="16"/>
  <c r="F101" i="16"/>
  <c r="F102" i="16"/>
  <c r="J21" i="16"/>
  <c r="W41" i="16"/>
  <c r="Y41" i="16" s="1"/>
  <c r="U46" i="16"/>
  <c r="N46" i="16" s="1"/>
  <c r="Y46" i="16"/>
  <c r="Q46" i="16" s="1"/>
  <c r="W40" i="16"/>
  <c r="AA40" i="16" s="1"/>
  <c r="AB46" i="16"/>
  <c r="AA46" i="16"/>
  <c r="S46" i="16" s="1"/>
  <c r="X45" i="16"/>
  <c r="U45" i="16" s="1"/>
  <c r="V46" i="16"/>
  <c r="X43" i="16"/>
  <c r="Z43" i="16" s="1"/>
  <c r="W46" i="16"/>
  <c r="P46" i="16" s="1"/>
  <c r="X44" i="16"/>
  <c r="AB44" i="16" s="1"/>
  <c r="X42" i="16"/>
  <c r="AA42" i="16" s="1"/>
  <c r="AA43" i="16" l="1"/>
  <c r="T41" i="16"/>
  <c r="M41" i="16" s="1"/>
  <c r="V41" i="16"/>
  <c r="O41" i="16" s="1"/>
  <c r="AB43" i="16"/>
  <c r="U41" i="16"/>
  <c r="AA41" i="16"/>
  <c r="Z41" i="16"/>
  <c r="R41" i="16" s="1"/>
  <c r="O46" i="16"/>
  <c r="X41" i="16"/>
  <c r="P41" i="16" s="1"/>
  <c r="X40" i="16"/>
  <c r="P40" i="16" s="1"/>
  <c r="V40" i="16"/>
  <c r="O40" i="16" s="1"/>
  <c r="U42" i="16"/>
  <c r="Z42" i="16"/>
  <c r="R42" i="16" s="1"/>
  <c r="W42" i="16"/>
  <c r="P42" i="16" s="1"/>
  <c r="AB42" i="16"/>
  <c r="U40" i="16"/>
  <c r="AA45" i="16"/>
  <c r="T40" i="16"/>
  <c r="Z40" i="16"/>
  <c r="Y40" i="16"/>
  <c r="Q40" i="16" s="1"/>
  <c r="U43" i="16"/>
  <c r="W43" i="16"/>
  <c r="P43" i="16" s="1"/>
  <c r="V43" i="16"/>
  <c r="Y43" i="16"/>
  <c r="Q43" i="16" s="1"/>
  <c r="AA44" i="16"/>
  <c r="U44" i="16"/>
  <c r="N44" i="16" s="1"/>
  <c r="V45" i="16"/>
  <c r="O45" i="16" s="1"/>
  <c r="W45" i="16"/>
  <c r="P45" i="16" s="1"/>
  <c r="Z44" i="16"/>
  <c r="R44" i="16" s="1"/>
  <c r="Y44" i="16"/>
  <c r="Q44" i="16" s="1"/>
  <c r="Y45" i="16"/>
  <c r="Q45" i="16" s="1"/>
  <c r="AB45" i="16"/>
  <c r="V44" i="16"/>
  <c r="W44" i="16"/>
  <c r="P44" i="16" s="1"/>
  <c r="Z45" i="16"/>
  <c r="R45" i="16" s="1"/>
  <c r="V42" i="16"/>
  <c r="O42" i="16" s="1"/>
  <c r="Y42" i="16"/>
  <c r="Q42" i="16" s="1"/>
  <c r="M40" i="16"/>
  <c r="S43" i="16"/>
  <c r="N42" i="16"/>
  <c r="S42" i="16"/>
  <c r="R43" i="16"/>
  <c r="Q41" i="16"/>
  <c r="N45" i="16"/>
  <c r="N41" i="16"/>
  <c r="O43" i="16" l="1"/>
  <c r="N43" i="16"/>
  <c r="S44" i="16"/>
  <c r="N40" i="16"/>
  <c r="O44" i="16"/>
  <c r="R40" i="16"/>
  <c r="S45" i="16"/>
</calcChain>
</file>

<file path=xl/sharedStrings.xml><?xml version="1.0" encoding="utf-8"?>
<sst xmlns="http://schemas.openxmlformats.org/spreadsheetml/2006/main" count="1782" uniqueCount="501">
  <si>
    <t>Texas General Land Office</t>
  </si>
  <si>
    <t>Computing IRS 1040 Series Adjusted Gross Income (AGI)</t>
  </si>
  <si>
    <t>Yes</t>
  </si>
  <si>
    <t>Subrecipient Name:</t>
  </si>
  <si>
    <t xml:space="preserve">Contract Number: </t>
  </si>
  <si>
    <t>No</t>
  </si>
  <si>
    <t xml:space="preserve">Applicant Name (Head of Household): </t>
  </si>
  <si>
    <t>Application Number:</t>
  </si>
  <si>
    <t xml:space="preserve">List of All Household Members </t>
  </si>
  <si>
    <t>Adults and Minors With Unearned Income</t>
  </si>
  <si>
    <t>Relation to Head</t>
  </si>
  <si>
    <t>Date of Birth</t>
  </si>
  <si>
    <t>Provided a Tax Return</t>
  </si>
  <si>
    <t>Notes</t>
  </si>
  <si>
    <t>a</t>
  </si>
  <si>
    <t>b</t>
  </si>
  <si>
    <t>c</t>
  </si>
  <si>
    <t>d</t>
  </si>
  <si>
    <t>e</t>
  </si>
  <si>
    <t>f</t>
  </si>
  <si>
    <t>g</t>
  </si>
  <si>
    <t>h</t>
  </si>
  <si>
    <t>i</t>
  </si>
  <si>
    <t>j</t>
  </si>
  <si>
    <r>
      <t>Minors Without Unearned Income (</t>
    </r>
    <r>
      <rPr>
        <b/>
        <i/>
        <sz val="11"/>
        <color indexed="8"/>
        <rFont val="Roboto Condensed Light"/>
      </rPr>
      <t>Not included in Household AGI</t>
    </r>
    <r>
      <rPr>
        <b/>
        <sz val="11"/>
        <color indexed="8"/>
        <rFont val="Roboto Condensed Light"/>
      </rPr>
      <t>)</t>
    </r>
  </si>
  <si>
    <t>-</t>
  </si>
  <si>
    <t xml:space="preserve">Household Size: </t>
  </si>
  <si>
    <t>Household Member*</t>
  </si>
  <si>
    <t>Subtotal     (add a-j)</t>
  </si>
  <si>
    <t>1. Wages, salaries, tips</t>
  </si>
  <si>
    <t>2. Taxable interest</t>
  </si>
  <si>
    <t>3. Dividend income</t>
  </si>
  <si>
    <t>4. Taxable refunds/ credits/offsets of state/ local income taxes</t>
  </si>
  <si>
    <t>5. Alimony received</t>
  </si>
  <si>
    <t>6. Business income (or loss)</t>
  </si>
  <si>
    <t>7. Capital gain (or loss)</t>
  </si>
  <si>
    <t>8. Other gains (or losses)</t>
  </si>
  <si>
    <t>9. Taxable amount of IRA distributions</t>
  </si>
  <si>
    <t>10. Taxable amount of pensions and annuities</t>
  </si>
  <si>
    <t>11. Rental real estate, royalties, partnerships, trusts, etc.</t>
  </si>
  <si>
    <t>12. Farm income (or loss)</t>
  </si>
  <si>
    <t>13. Unemployment compensation</t>
  </si>
  <si>
    <t>14. Taxable amount of Social Security benefits</t>
  </si>
  <si>
    <t>15. Other income</t>
  </si>
  <si>
    <t>16. Subtotal (lines 1-15)</t>
  </si>
  <si>
    <t>17. Educator expenses</t>
  </si>
  <si>
    <t>18. Certain business expenses</t>
  </si>
  <si>
    <t>19. Health savings account deduction</t>
  </si>
  <si>
    <t>20. Moving expenses</t>
  </si>
  <si>
    <t>21. Deductible part of self-employment tax</t>
  </si>
  <si>
    <t>22. Self-employed SEP, SIMPLE, and qualified plans</t>
  </si>
  <si>
    <t>23. Self-employed health insurance deduction</t>
  </si>
  <si>
    <t>24. Penalty on early withdrawal of savings</t>
  </si>
  <si>
    <t>25. Alimony paid</t>
  </si>
  <si>
    <t>26. IRA deduction</t>
  </si>
  <si>
    <t>27. Student loan interest deduction</t>
  </si>
  <si>
    <t>28. Tuition and fees</t>
  </si>
  <si>
    <t>29. Domestic production activities deduction</t>
  </si>
  <si>
    <t>30. Subtotal (lines 17-29)</t>
  </si>
  <si>
    <r>
      <t xml:space="preserve">31. Subtract line 30 from line 16. This is </t>
    </r>
    <r>
      <rPr>
        <b/>
        <i/>
        <sz val="11"/>
        <color indexed="8"/>
        <rFont val="Roboto Condensed Light"/>
      </rPr>
      <t>Household</t>
    </r>
    <r>
      <rPr>
        <b/>
        <sz val="11"/>
        <color indexed="8"/>
        <rFont val="Roboto Condensed Light"/>
      </rPr>
      <t xml:space="preserve"> </t>
    </r>
    <r>
      <rPr>
        <b/>
        <i/>
        <sz val="11"/>
        <color indexed="8"/>
        <rFont val="Roboto Condensed Light"/>
      </rPr>
      <t>Adjusted Gross Income (AGI)</t>
    </r>
    <r>
      <rPr>
        <b/>
        <sz val="11"/>
        <color indexed="8"/>
        <rFont val="Roboto Condensed Light"/>
      </rPr>
      <t>**</t>
    </r>
  </si>
  <si>
    <t>“Warning: Any person who knowingly makes a false claim or statement to HUD may be subject to civil or criminal penalties under 18 U.S.C. 287, 1001 and 31 U.S.C 3729”</t>
  </si>
  <si>
    <t xml:space="preserve">*Enter information into one column if a tax return has been filed jointly between household members. </t>
  </si>
  <si>
    <t>**The income inclusions and exclusions allowed under the IRS 1040 definition of income are subject to change from tax year to tax year. This worksheet is a general representation of the IRS Form 1040, and as such cannot reflect all updated inclusions and exclusions each tax year. The user is advised to consult the IRS Web site for the most current version of this form at www.irs.gov.</t>
  </si>
  <si>
    <t xml:space="preserve">Certification </t>
  </si>
  <si>
    <r>
      <rPr>
        <b/>
        <sz val="10"/>
        <color indexed="8"/>
        <rFont val="Roboto Condensed Light"/>
      </rPr>
      <t>SUBRECIPIENT:</t>
    </r>
    <r>
      <rPr>
        <sz val="10"/>
        <color indexed="8"/>
        <rFont val="Roboto Condensed Light"/>
      </rPr>
      <t xml:space="preserve"> I have reviewed, verified, and confirmed the information presented on this form in accordance with the requirements of the CDBG Disaster Recovery Program.  I hereby certify that the information presented herein is complete and accurate to the best of my knowledge.</t>
    </r>
  </si>
  <si>
    <t>Signature - Subrecipient</t>
  </si>
  <si>
    <t>Date</t>
  </si>
  <si>
    <t>Applicant signature is required when changes to a household’s income alters eligibility.</t>
  </si>
  <si>
    <r>
      <rPr>
        <b/>
        <sz val="10"/>
        <color indexed="8"/>
        <rFont val="Roboto Condensed Light"/>
      </rPr>
      <t>APPLICANT:</t>
    </r>
    <r>
      <rPr>
        <sz val="10"/>
        <color indexed="8"/>
        <rFont val="Roboto Condensed Light"/>
      </rPr>
      <t xml:space="preserve"> I/We certify that the information presented on this form is true and complete to the best of my/our knowledge and belief.  I/We agree to provide income source verification to Texas General Land Office upon request.  I/We understand that this certification is part of the application process and does not guarantee eligibility for the CDBG Disaster Recovery Program.</t>
    </r>
  </si>
  <si>
    <t>Signature - Head of Household</t>
  </si>
  <si>
    <t>Disclaimer: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</si>
  <si>
    <t xml:space="preserve">Texas General Land Office </t>
  </si>
  <si>
    <t xml:space="preserve">Community Development and Revitalization (CDR) </t>
  </si>
  <si>
    <t>CDBG-DR Buyout/Acquisition Program</t>
  </si>
  <si>
    <t xml:space="preserve">2022 AMI Verification </t>
  </si>
  <si>
    <t xml:space="preserve">Subrecipent Name </t>
  </si>
  <si>
    <t xml:space="preserve">Use the drop-down list to choose the "County Name:".  The "Region:", "Median Income:", and "Income Limits" will automatically populate.  It is recommended that you verify the accuracy of the income limits prior to using or distributing this form.
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
</t>
  </si>
  <si>
    <t xml:space="preserve">Applicant Name </t>
  </si>
  <si>
    <t>County Name:</t>
  </si>
  <si>
    <t>Region:</t>
  </si>
  <si>
    <t>Galveston County</t>
  </si>
  <si>
    <t>Applciant Number</t>
  </si>
  <si>
    <t xml:space="preserve">AGI Income </t>
  </si>
  <si>
    <t>Family Size:</t>
  </si>
  <si>
    <t xml:space="preserve">Circle One Below Based on Report AGI above </t>
  </si>
  <si>
    <t>Extremely Low: at or below 30% AMFI</t>
  </si>
  <si>
    <t>Family Size</t>
  </si>
  <si>
    <r>
      <t xml:space="preserve">Income </t>
    </r>
    <r>
      <rPr>
        <b/>
        <sz val="9"/>
        <color theme="1"/>
        <rFont val="Roboto Condensed Light"/>
      </rPr>
      <t>BETWEEN</t>
    </r>
    <r>
      <rPr>
        <sz val="9"/>
        <color theme="1"/>
        <rFont val="Roboto Condensed Light"/>
      </rPr>
      <t>:</t>
    </r>
  </si>
  <si>
    <t>Very Low Income:  31% - 50% AMFI</t>
  </si>
  <si>
    <t>Low Income:  51% - 80% AMFI</t>
  </si>
  <si>
    <t>Non-Low-and-Moderate Income: Greater than 80% AMFI</t>
  </si>
  <si>
    <r>
      <t xml:space="preserve">Income </t>
    </r>
    <r>
      <rPr>
        <b/>
        <sz val="9"/>
        <color theme="1"/>
        <rFont val="Roboto Condensed Light"/>
      </rPr>
      <t>MORE</t>
    </r>
    <r>
      <rPr>
        <sz val="9"/>
        <color theme="1"/>
        <rFont val="Roboto Condensed Light"/>
      </rPr>
      <t xml:space="preserve"> than:</t>
    </r>
  </si>
  <si>
    <t>&gt;</t>
  </si>
  <si>
    <t>Race</t>
  </si>
  <si>
    <t>Hispanic</t>
  </si>
  <si>
    <t>Non-Hispanic</t>
  </si>
  <si>
    <t xml:space="preserve">White </t>
  </si>
  <si>
    <t>Black African American</t>
  </si>
  <si>
    <t>Black African American and White</t>
  </si>
  <si>
    <t>Asian</t>
  </si>
  <si>
    <t>Asian and White</t>
  </si>
  <si>
    <t>Native Hawaiian/Other Pacific Islander</t>
  </si>
  <si>
    <t>American Indian/Alaskan Native</t>
  </si>
  <si>
    <t>American Indian/Alaskan Native and Black African American</t>
  </si>
  <si>
    <t>American Indian/Alaskan Native and White</t>
  </si>
  <si>
    <t>Other Multi-Racial</t>
  </si>
  <si>
    <t>TO BE COMPLETED BY ADMINISTRATIVE STAFF</t>
  </si>
  <si>
    <r>
      <t>Disclaimer:</t>
    </r>
    <r>
      <rPr>
        <i/>
        <sz val="10"/>
        <color theme="1"/>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</si>
  <si>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NOTE: Failure to correctly complete this survey (e.g. selection of an incorrect income level for family size identified) may result in its disqualification from the survey or be considered a "Non-Response". See GLO-CDR Survey Methodology for specific information.</t>
  </si>
  <si>
    <t>County Name</t>
  </si>
  <si>
    <t>COG</t>
  </si>
  <si>
    <t>Anderson County</t>
  </si>
  <si>
    <t>ETCOG</t>
  </si>
  <si>
    <t>Andrews County</t>
  </si>
  <si>
    <t>PBRPC</t>
  </si>
  <si>
    <t>Angelina County</t>
  </si>
  <si>
    <t>DETCOG</t>
  </si>
  <si>
    <t>Aransas County</t>
  </si>
  <si>
    <t>CBCOG</t>
  </si>
  <si>
    <t>Archer County</t>
  </si>
  <si>
    <t>NORTEX</t>
  </si>
  <si>
    <t>Armstrong County</t>
  </si>
  <si>
    <t>PRPC</t>
  </si>
  <si>
    <t>Atascosa County</t>
  </si>
  <si>
    <t>AACOG</t>
  </si>
  <si>
    <t>Austin County</t>
  </si>
  <si>
    <t>H-GAC</t>
  </si>
  <si>
    <t>Bailey County</t>
  </si>
  <si>
    <t>SPAG</t>
  </si>
  <si>
    <t>Bandera County</t>
  </si>
  <si>
    <t>Bastrop County</t>
  </si>
  <si>
    <t>CAPCOG</t>
  </si>
  <si>
    <t>Baylor County</t>
  </si>
  <si>
    <t>Bee County</t>
  </si>
  <si>
    <t>Bell County</t>
  </si>
  <si>
    <t>CTCOG</t>
  </si>
  <si>
    <t>Bexar County</t>
  </si>
  <si>
    <t>Blanco County</t>
  </si>
  <si>
    <t>Borden County</t>
  </si>
  <si>
    <t>Bosque County</t>
  </si>
  <si>
    <t>HOTCOG</t>
  </si>
  <si>
    <t>Bowie County</t>
  </si>
  <si>
    <t>ARK-TEX</t>
  </si>
  <si>
    <t>Brazoria County</t>
  </si>
  <si>
    <t>Brazos County</t>
  </si>
  <si>
    <t>BVCOG</t>
  </si>
  <si>
    <t>Brewster County</t>
  </si>
  <si>
    <t>RGCOG</t>
  </si>
  <si>
    <t>Briscoe County</t>
  </si>
  <si>
    <t>Brooks County</t>
  </si>
  <si>
    <t>Brown County</t>
  </si>
  <si>
    <t>WCTCOG</t>
  </si>
  <si>
    <t>Burleson County</t>
  </si>
  <si>
    <t>Burnet County</t>
  </si>
  <si>
    <t>Caldwell County</t>
  </si>
  <si>
    <t>Calhoun County</t>
  </si>
  <si>
    <t>GCRPC</t>
  </si>
  <si>
    <t>Callahan County</t>
  </si>
  <si>
    <t>Cameron County</t>
  </si>
  <si>
    <t>LRGVDC</t>
  </si>
  <si>
    <t>Camp County</t>
  </si>
  <si>
    <t>Carson County</t>
  </si>
  <si>
    <t>Cass County</t>
  </si>
  <si>
    <t>Castro County</t>
  </si>
  <si>
    <t>Chambers County</t>
  </si>
  <si>
    <t>Cherokee County</t>
  </si>
  <si>
    <t>Childress County</t>
  </si>
  <si>
    <t>Clay County</t>
  </si>
  <si>
    <t>Cochran County</t>
  </si>
  <si>
    <t>Coke County</t>
  </si>
  <si>
    <t>CVCOG</t>
  </si>
  <si>
    <t>Coleman County</t>
  </si>
  <si>
    <t>Collin County</t>
  </si>
  <si>
    <t>NCTCOG</t>
  </si>
  <si>
    <t>Collingsworth County</t>
  </si>
  <si>
    <t>Colorado County</t>
  </si>
  <si>
    <t>Comal County</t>
  </si>
  <si>
    <t>Comanche County</t>
  </si>
  <si>
    <t>Concho County</t>
  </si>
  <si>
    <t>Cooke County</t>
  </si>
  <si>
    <t>TEXOMA</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</si>
  <si>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</si>
  <si>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</si>
  <si>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</si>
  <si>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</si>
  <si>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</si>
  <si>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</si>
  <si>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</si>
  <si>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</si>
  <si>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</si>
  <si>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</si>
  <si>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</si>
  <si>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</si>
  <si>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</si>
  <si>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</si>
  <si>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</si>
  <si>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MRGDC</t>
  </si>
  <si>
    <t>Donley County</t>
  </si>
  <si>
    <t>Duval County</t>
  </si>
  <si>
    <t>Eastland County</t>
  </si>
  <si>
    <t>Ector County</t>
  </si>
  <si>
    <t>Edwards County</t>
  </si>
  <si>
    <t>Ellis County</t>
  </si>
  <si>
    <t>El Paso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</si>
  <si>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</si>
  <si>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</si>
  <si>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</si>
  <si>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</si>
  <si>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</si>
  <si>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</si>
  <si>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</si>
  <si>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</si>
  <si>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</si>
  <si>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</si>
  <si>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</si>
  <si>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</si>
  <si>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</si>
  <si>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</si>
  <si>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</si>
  <si>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</si>
  <si>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</si>
  <si>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</si>
  <si>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</si>
  <si>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</si>
  <si>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</si>
  <si>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</si>
  <si>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</si>
  <si>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</si>
  <si>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</si>
  <si>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</si>
  <si>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</si>
  <si>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</si>
  <si>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SETRPC</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</si>
  <si>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</si>
  <si>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</si>
  <si>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</si>
  <si>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</si>
  <si>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</si>
  <si>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</si>
  <si>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</si>
  <si>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</si>
  <si>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</si>
  <si>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</si>
  <si>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</si>
  <si>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</si>
  <si>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</si>
  <si>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</si>
  <si>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</si>
  <si>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</si>
  <si>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</si>
  <si>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</si>
  <si>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</si>
  <si>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</si>
  <si>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</si>
  <si>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</si>
  <si>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</si>
  <si>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</si>
  <si>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STDC</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</si>
  <si>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</si>
  <si>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</si>
  <si>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</si>
  <si>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</si>
  <si>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</si>
  <si>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</si>
  <si>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</si>
  <si>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</si>
  <si>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</si>
  <si>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</si>
  <si>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</si>
  <si>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</si>
  <si>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</si>
  <si>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</si>
  <si>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Lamar County</t>
  </si>
  <si>
    <t>Lamb County</t>
  </si>
  <si>
    <t>Lampasas County</t>
  </si>
  <si>
    <t>La Salle County</t>
  </si>
  <si>
    <t>Lavaca County</t>
  </si>
  <si>
    <t>Lee County</t>
  </si>
  <si>
    <t>Leon County</t>
  </si>
  <si>
    <t>Liberty County</t>
  </si>
  <si>
    <t>Limestone County</t>
  </si>
  <si>
    <t>Lipscomb County</t>
  </si>
  <si>
    <t>Live Oak County</t>
  </si>
  <si>
    <t>Llano County</t>
  </si>
  <si>
    <t>Loving County</t>
  </si>
  <si>
    <t>Lubbock County</t>
  </si>
  <si>
    <t>Lynn County</t>
  </si>
  <si>
    <t>McCulloch County</t>
  </si>
  <si>
    <t>McLennan County</t>
  </si>
  <si>
    <t>McMullen County</t>
  </si>
  <si>
    <t>Madison County</t>
  </si>
  <si>
    <t>Marion County</t>
  </si>
  <si>
    <t>Martin County</t>
  </si>
  <si>
    <t>Mason County</t>
  </si>
  <si>
    <t>Matagorda County</t>
  </si>
  <si>
    <t>Maverick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</si>
  <si>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</si>
  <si>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</si>
  <si>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</si>
  <si>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</si>
  <si>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</si>
  <si>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</si>
  <si>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</si>
  <si>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</si>
  <si>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</si>
  <si>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</si>
  <si>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</si>
  <si>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</si>
  <si>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</si>
  <si>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</si>
  <si>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</si>
  <si>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</si>
  <si>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</si>
  <si>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</si>
  <si>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</si>
  <si>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</si>
  <si>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</si>
  <si>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</si>
  <si>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</si>
  <si>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</si>
  <si>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</si>
  <si>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</si>
  <si>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</si>
  <si>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</si>
  <si>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</si>
  <si>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</si>
  <si>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</si>
  <si>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</si>
  <si>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</si>
  <si>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</si>
  <si>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</si>
  <si>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</si>
  <si>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</si>
  <si>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</si>
  <si>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</si>
  <si>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</si>
  <si>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</si>
  <si>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</si>
  <si>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</si>
  <si>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</si>
  <si>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</si>
  <si>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</si>
  <si>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</si>
  <si>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</si>
  <si>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</si>
  <si>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</si>
  <si>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</si>
  <si>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</si>
  <si>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</si>
  <si>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</si>
  <si>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</si>
  <si>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</si>
  <si>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</si>
  <si>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</si>
  <si>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</si>
  <si>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</si>
  <si>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</si>
  <si>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</si>
  <si>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</si>
  <si>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</si>
  <si>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</si>
  <si>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</si>
  <si>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</si>
  <si>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</si>
  <si>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</si>
  <si>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</si>
  <si>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</si>
  <si>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</si>
  <si>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</si>
  <si>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</si>
  <si>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</si>
  <si>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</si>
  <si>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</si>
  <si>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</si>
  <si>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</si>
  <si>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</si>
  <si>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</si>
  <si>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</si>
  <si>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</si>
  <si>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</si>
  <si>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</si>
  <si>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</si>
  <si>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</si>
  <si>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</si>
  <si>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</si>
  <si>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</si>
  <si>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</si>
  <si>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</si>
  <si>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t>county_town_name</t>
  </si>
  <si>
    <t>l50_1</t>
  </si>
  <si>
    <t>l50_2</t>
  </si>
  <si>
    <t>l50_3</t>
  </si>
  <si>
    <t>l50_4</t>
  </si>
  <si>
    <t>l50_5</t>
  </si>
  <si>
    <t>l50_6</t>
  </si>
  <si>
    <t>l50_7</t>
  </si>
  <si>
    <t>l50_8</t>
  </si>
  <si>
    <t>ELI_1</t>
  </si>
  <si>
    <t>ELI_2</t>
  </si>
  <si>
    <t>ELI_3</t>
  </si>
  <si>
    <t>ELI_4</t>
  </si>
  <si>
    <t>ELI_5</t>
  </si>
  <si>
    <t>ELI_6</t>
  </si>
  <si>
    <t>ELI_7</t>
  </si>
  <si>
    <t>ELI_8</t>
  </si>
  <si>
    <t>l80_1</t>
  </si>
  <si>
    <t>l80_2</t>
  </si>
  <si>
    <t>l80_3</t>
  </si>
  <si>
    <t>l80_4</t>
  </si>
  <si>
    <t>l80_5</t>
  </si>
  <si>
    <t>l80_6</t>
  </si>
  <si>
    <t>l80_7</t>
  </si>
  <si>
    <t>l80_8</t>
  </si>
  <si>
    <t>MSA</t>
  </si>
  <si>
    <t>state_name</t>
  </si>
  <si>
    <t>metro</t>
  </si>
  <si>
    <t>Texas</t>
  </si>
  <si>
    <t xml:space="preserve">Texas General Land Office         
Community Development and Revitalization                                                                                                                                             CDBG-DR Buyout / Acquisition Program  
Area Median Income (AMI) Verification </t>
  </si>
  <si>
    <t xml:space="preserve">Date </t>
  </si>
  <si>
    <t xml:space="preserve">Subrecipient Name </t>
  </si>
  <si>
    <t xml:space="preserve">Contract Number </t>
  </si>
  <si>
    <t>Application Number</t>
  </si>
  <si>
    <t>Select the County in Which the Property Resides</t>
  </si>
  <si>
    <t>County Selection (e.g.)</t>
  </si>
  <si>
    <t>Colorado</t>
  </si>
  <si>
    <t>30% and Below AMI</t>
  </si>
  <si>
    <t>50% AMI and Below</t>
  </si>
  <si>
    <t>80% AMI</t>
  </si>
  <si>
    <t>120% AMI</t>
  </si>
  <si>
    <t xml:space="preserve">Number of Persons in Household  </t>
  </si>
  <si>
    <t>2019 HUD Income Limits for County</t>
  </si>
  <si>
    <r>
      <t xml:space="preserve"> </t>
    </r>
    <r>
      <rPr>
        <u/>
        <sz val="11"/>
        <color theme="1"/>
        <rFont val="Calibri"/>
        <family val="2"/>
        <scheme val="minor"/>
      </rPr>
      <t>&lt;</t>
    </r>
    <r>
      <rPr>
        <sz val="11"/>
        <color theme="1"/>
        <rFont val="Calibri"/>
        <family val="2"/>
        <scheme val="minor"/>
      </rPr>
      <t>50% AMI</t>
    </r>
  </si>
  <si>
    <r>
      <t xml:space="preserve"> </t>
    </r>
    <r>
      <rPr>
        <u/>
        <sz val="11"/>
        <color theme="1"/>
        <rFont val="Calibri"/>
        <family val="2"/>
        <scheme val="minor"/>
      </rPr>
      <t>&lt;8</t>
    </r>
    <r>
      <rPr>
        <sz val="11"/>
        <color theme="1"/>
        <rFont val="Calibri"/>
        <family val="2"/>
        <scheme val="minor"/>
      </rPr>
      <t>0% AMI</t>
    </r>
  </si>
  <si>
    <r>
      <t xml:space="preserve"> </t>
    </r>
    <r>
      <rPr>
        <u/>
        <sz val="11"/>
        <color theme="1"/>
        <rFont val="Calibri"/>
        <family val="2"/>
        <scheme val="minor"/>
      </rPr>
      <t>&lt;12</t>
    </r>
    <r>
      <rPr>
        <sz val="11"/>
        <color theme="1"/>
        <rFont val="Calibri"/>
        <family val="2"/>
        <scheme val="minor"/>
      </rPr>
      <t>0% AMI</t>
    </r>
  </si>
  <si>
    <t>0BR</t>
  </si>
  <si>
    <t>1BR</t>
  </si>
  <si>
    <t>2BR</t>
  </si>
  <si>
    <t>3BR</t>
  </si>
  <si>
    <t>4BR</t>
  </si>
  <si>
    <t>5BR</t>
  </si>
  <si>
    <t>% of AMI</t>
  </si>
  <si>
    <t>1 Person</t>
  </si>
  <si>
    <t>2 Person</t>
  </si>
  <si>
    <t>3 Person</t>
  </si>
  <si>
    <t>4 Person</t>
  </si>
  <si>
    <t>5 Person</t>
  </si>
  <si>
    <t>6 Person</t>
  </si>
  <si>
    <t>7 Person</t>
  </si>
  <si>
    <t>8 Person</t>
  </si>
  <si>
    <t>AMI</t>
  </si>
  <si>
    <t>County</t>
  </si>
  <si>
    <t>50% AMI</t>
  </si>
  <si>
    <t xml:space="preserve">120% AMI </t>
  </si>
  <si>
    <t>Select</t>
  </si>
  <si>
    <t>Aransas</t>
  </si>
  <si>
    <t>Austin</t>
  </si>
  <si>
    <t>Bastrop</t>
  </si>
  <si>
    <t>Bee</t>
  </si>
  <si>
    <t>Brazoria</t>
  </si>
  <si>
    <t>Caldwell</t>
  </si>
  <si>
    <t>Calhoun</t>
  </si>
  <si>
    <t>Chambers</t>
  </si>
  <si>
    <t>Dewitt</t>
  </si>
  <si>
    <t>Fayette</t>
  </si>
  <si>
    <t>Fort Bend</t>
  </si>
  <si>
    <t>Galveston</t>
  </si>
  <si>
    <t>Goliad</t>
  </si>
  <si>
    <t>Gonzales</t>
  </si>
  <si>
    <t>Grimes</t>
  </si>
  <si>
    <t>Hardin</t>
  </si>
  <si>
    <t xml:space="preserve">Jackson </t>
  </si>
  <si>
    <t>Jasper</t>
  </si>
  <si>
    <t>Jefferson</t>
  </si>
  <si>
    <t>Karnes</t>
  </si>
  <si>
    <t>Kleberg</t>
  </si>
  <si>
    <t>Lavaca</t>
  </si>
  <si>
    <t>Lee</t>
  </si>
  <si>
    <t>Liberty</t>
  </si>
  <si>
    <t>Matagorda</t>
  </si>
  <si>
    <t>Montgomery</t>
  </si>
  <si>
    <t>Newton</t>
  </si>
  <si>
    <t>Nueces</t>
  </si>
  <si>
    <t>Orange</t>
  </si>
  <si>
    <t>Polk</t>
  </si>
  <si>
    <t>Refugio</t>
  </si>
  <si>
    <t>Sabine</t>
  </si>
  <si>
    <t>San Jacinto</t>
  </si>
  <si>
    <t>San Patricio</t>
  </si>
  <si>
    <t>Tyler</t>
  </si>
  <si>
    <t>Victoria</t>
  </si>
  <si>
    <t>Walker</t>
  </si>
  <si>
    <t>Waller</t>
  </si>
  <si>
    <t xml:space="preserve">Wharton </t>
  </si>
  <si>
    <t>House Hold Size</t>
  </si>
  <si>
    <t xml:space="preserve">Reported Income </t>
  </si>
  <si>
    <t>Max LMI AMI</t>
  </si>
  <si>
    <t>Max UN AMI</t>
  </si>
  <si>
    <t xml:space="preserve">LMI Benficiary </t>
  </si>
  <si>
    <t>UN Beneficary</t>
  </si>
  <si>
    <t>Over Allowable AMI? (Do Not Proceed if "YES")</t>
  </si>
  <si>
    <t>PARISH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</si>
</sst>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 numFmtId="165" formatCode="0.0000000"/>
    <numFmt numFmtId="166" formatCode="0.00000000"/>
    <numFmt numFmtId="167" formatCode="_(&quot;$&quot;* #,##0_);_(&quot;$&quot;* \(#,##0\);_(&quot;$&quot;* &quot;-&quot;??_);_(@_)"/>
    <numFmt numFmtId="168" formatCode="0.0000000000"/>
  </numFmts>
  <fonts count="3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theme="1"/>
      <name val="Calibri"/>
      <family val="2"/>
      <scheme val="minor"/>
    </font>
    <font>
      <u/>
      <sz val="11"/>
      <color theme="1"/>
      <name val="Calibri"/>
      <family val="2"/>
      <scheme val="minor"/>
    </font>
    <font>
      <b/>
      <sz val="11"/>
      <color theme="1"/>
      <name val="Times New Roman"/>
      <family val="1"/>
    </font>
    <font>
      <b/>
      <sz val="11"/>
      <color theme="1"/>
      <name val="Roboto Condensed Light"/>
    </font>
    <font>
      <sz val="11"/>
      <color theme="1"/>
      <name val="Roboto Condensed Light"/>
    </font>
    <font>
      <b/>
      <sz val="13"/>
      <color theme="1"/>
      <name val="Roboto Condensed Light"/>
    </font>
    <font>
      <b/>
      <i/>
      <sz val="11"/>
      <color indexed="8"/>
      <name val="Roboto Condensed Light"/>
    </font>
    <font>
      <b/>
      <sz val="11"/>
      <color indexed="8"/>
      <name val="Roboto Condensed Light"/>
    </font>
    <font>
      <b/>
      <sz val="12"/>
      <color theme="1"/>
      <name val="Roboto Condensed Light"/>
    </font>
    <font>
      <sz val="12"/>
      <color theme="1"/>
      <name val="Roboto Condensed Light"/>
    </font>
    <font>
      <b/>
      <sz val="11"/>
      <name val="Roboto Condensed Light"/>
    </font>
    <font>
      <sz val="10"/>
      <color theme="1"/>
      <name val="Roboto Condensed Light"/>
    </font>
    <font>
      <b/>
      <sz val="10"/>
      <color indexed="8"/>
      <name val="Roboto Condensed Light"/>
    </font>
    <font>
      <sz val="10"/>
      <color indexed="8"/>
      <name val="Roboto Condensed Light"/>
    </font>
    <font>
      <i/>
      <sz val="10"/>
      <color theme="1"/>
      <name val="Roboto Condensed Light"/>
    </font>
    <font>
      <b/>
      <sz val="14"/>
      <color theme="1"/>
      <name val="Roboto Condensed"/>
    </font>
    <font>
      <sz val="9"/>
      <color theme="1"/>
      <name val="Times New Roman"/>
      <family val="1"/>
    </font>
    <font>
      <b/>
      <sz val="12"/>
      <color theme="1"/>
      <name val="Roboto Condensed"/>
    </font>
    <font>
      <b/>
      <sz val="14"/>
      <color theme="1"/>
      <name val="Roboto Condensed Light"/>
    </font>
    <font>
      <sz val="9"/>
      <color theme="1"/>
      <name val="Roboto Condensed Light"/>
    </font>
    <font>
      <sz val="14"/>
      <color theme="1"/>
      <name val="Times New Roman"/>
      <family val="1"/>
    </font>
    <font>
      <u/>
      <sz val="9"/>
      <color theme="1"/>
      <name val="Roboto Condensed Light"/>
    </font>
    <font>
      <i/>
      <sz val="8"/>
      <color theme="1"/>
      <name val="Roboto Condensed Light"/>
    </font>
    <font>
      <i/>
      <u/>
      <sz val="9"/>
      <color theme="1"/>
      <name val="Roboto Condensed Light"/>
    </font>
    <font>
      <b/>
      <sz val="9"/>
      <color theme="1"/>
      <name val="Roboto Condensed Light"/>
    </font>
    <font>
      <sz val="11"/>
      <name val="Roboto Condensed Light"/>
    </font>
    <font>
      <b/>
      <i/>
      <sz val="10"/>
      <color theme="1"/>
      <name val="Calibri"/>
      <family val="2"/>
      <scheme val="minor"/>
    </font>
    <font>
      <i/>
      <sz val="10"/>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rgb="FFEAD286"/>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384">
    <xf numFmtId="0" fontId="0" fillId="0" borderId="0" xfId="0"/>
    <xf numFmtId="42" fontId="0" fillId="0" borderId="0" xfId="0" applyNumberFormat="1"/>
    <xf numFmtId="9" fontId="3" fillId="0" borderId="0" xfId="2" applyFont="1" applyAlignment="1">
      <alignment horizontal="center"/>
    </xf>
    <xf numFmtId="5" fontId="0" fillId="0" borderId="0" xfId="1" applyNumberFormat="1"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0" fillId="5" borderId="0" xfId="0" applyFill="1"/>
    <xf numFmtId="0" fontId="2" fillId="5" borderId="0" xfId="0" applyFont="1" applyFill="1"/>
    <xf numFmtId="0" fontId="0" fillId="0" borderId="1" xfId="0" applyBorder="1" applyAlignment="1">
      <alignment horizontal="center"/>
    </xf>
    <xf numFmtId="164" fontId="0" fillId="0" borderId="3" xfId="0" applyNumberFormat="1" applyBorder="1" applyAlignment="1">
      <alignment horizontal="center" vertical="center"/>
    </xf>
    <xf numFmtId="164" fontId="0" fillId="0" borderId="1" xfId="0" applyNumberFormat="1" applyBorder="1" applyAlignment="1">
      <alignment horizontal="center" vertical="center"/>
    </xf>
    <xf numFmtId="42" fontId="0" fillId="6" borderId="0" xfId="0" applyNumberFormat="1" applyFill="1"/>
    <xf numFmtId="42" fontId="0" fillId="7" borderId="0" xfId="0" applyNumberFormat="1" applyFill="1"/>
    <xf numFmtId="0" fontId="0" fillId="5" borderId="0" xfId="0" applyFill="1" applyAlignment="1">
      <alignment wrapText="1"/>
    </xf>
    <xf numFmtId="44" fontId="0" fillId="0" borderId="0" xfId="1" applyFont="1"/>
    <xf numFmtId="0" fontId="0" fillId="0" borderId="0" xfId="0" applyAlignment="1">
      <alignment horizontal="center"/>
    </xf>
    <xf numFmtId="165" fontId="0" fillId="0" borderId="0" xfId="1" applyNumberFormat="1" applyFont="1"/>
    <xf numFmtId="166" fontId="0" fillId="0" borderId="0" xfId="1" applyNumberFormat="1" applyFont="1"/>
    <xf numFmtId="168" fontId="0" fillId="0" borderId="0" xfId="1" applyNumberFormat="1" applyFont="1"/>
    <xf numFmtId="167" fontId="0" fillId="5" borderId="0" xfId="1" applyNumberFormat="1" applyFont="1" applyFill="1"/>
    <xf numFmtId="0" fontId="0" fillId="8" borderId="0" xfId="0" applyFill="1"/>
    <xf numFmtId="0" fontId="0" fillId="0" borderId="0" xfId="0" applyProtection="1">
      <protection locked="0"/>
    </xf>
    <xf numFmtId="0" fontId="0" fillId="0" borderId="0" xfId="0" applyAlignment="1" applyProtection="1">
      <alignment vertical="center"/>
      <protection locked="0"/>
    </xf>
    <xf numFmtId="0" fontId="6" fillId="0" borderId="0" xfId="0" applyFont="1" applyAlignment="1" applyProtection="1">
      <alignment horizontal="center"/>
      <protection locked="0"/>
    </xf>
    <xf numFmtId="0" fontId="6" fillId="0" borderId="0" xfId="0" applyFont="1" applyAlignment="1" applyProtection="1">
      <alignment horizontal="left"/>
      <protection locked="0"/>
    </xf>
    <xf numFmtId="6" fontId="0" fillId="0" borderId="0" xfId="0" applyNumberFormat="1" applyProtection="1">
      <protection locked="0"/>
    </xf>
    <xf numFmtId="0" fontId="0" fillId="0" borderId="0" xfId="0" applyAlignment="1">
      <alignment horizontal="right"/>
    </xf>
    <xf numFmtId="0" fontId="0" fillId="0" borderId="58" xfId="0" applyBorder="1" applyAlignment="1">
      <alignment horizontal="right"/>
    </xf>
    <xf numFmtId="0" fontId="0" fillId="0" borderId="60" xfId="0" applyBorder="1" applyAlignment="1">
      <alignment horizontal="right"/>
    </xf>
    <xf numFmtId="0" fontId="0" fillId="0" borderId="12" xfId="0" applyBorder="1" applyAlignment="1">
      <alignment horizontal="right"/>
    </xf>
    <xf numFmtId="0" fontId="0" fillId="0" borderId="1" xfId="0" applyBorder="1"/>
    <xf numFmtId="0" fontId="0" fillId="2" borderId="3" xfId="0" applyFill="1" applyBorder="1" applyAlignment="1">
      <alignment horizontal="right"/>
    </xf>
    <xf numFmtId="0" fontId="0" fillId="2" borderId="1" xfId="0" applyFill="1" applyBorder="1"/>
    <xf numFmtId="0" fontId="0" fillId="0" borderId="22" xfId="0" applyBorder="1"/>
    <xf numFmtId="6" fontId="0" fillId="2" borderId="29" xfId="0" applyNumberFormat="1" applyFill="1" applyBorder="1" applyAlignment="1">
      <alignment horizontal="center"/>
    </xf>
    <xf numFmtId="0" fontId="0" fillId="2" borderId="30" xfId="0" applyFill="1" applyBorder="1" applyAlignment="1">
      <alignment horizontal="right"/>
    </xf>
    <xf numFmtId="0" fontId="0" fillId="2" borderId="0" xfId="0" applyFill="1"/>
    <xf numFmtId="164" fontId="0" fillId="2" borderId="29" xfId="1" applyNumberFormat="1" applyFont="1" applyFill="1" applyBorder="1" applyAlignment="1">
      <alignment horizontal="center"/>
    </xf>
    <xf numFmtId="0" fontId="0" fillId="2" borderId="57" xfId="0" applyFill="1" applyBorder="1"/>
    <xf numFmtId="0" fontId="0" fillId="0" borderId="12" xfId="0" applyBorder="1"/>
    <xf numFmtId="14" fontId="0" fillId="0" borderId="14" xfId="0" applyNumberFormat="1" applyBorder="1" applyAlignment="1">
      <alignment horizontal="right"/>
    </xf>
    <xf numFmtId="0" fontId="0" fillId="0" borderId="26" xfId="0" applyBorder="1" applyAlignment="1">
      <alignment horizontal="right"/>
    </xf>
    <xf numFmtId="0" fontId="0" fillId="0" borderId="36" xfId="0" applyBorder="1" applyAlignment="1">
      <alignment horizontal="right"/>
    </xf>
    <xf numFmtId="0" fontId="0" fillId="0" borderId="23" xfId="0" applyBorder="1" applyAlignment="1">
      <alignment horizontal="center"/>
    </xf>
    <xf numFmtId="6" fontId="0" fillId="0" borderId="29" xfId="0" applyNumberFormat="1" applyBorder="1" applyAlignment="1">
      <alignment horizontal="center"/>
    </xf>
    <xf numFmtId="164" fontId="0" fillId="0" borderId="29" xfId="1" applyNumberFormat="1" applyFont="1" applyBorder="1" applyAlignment="1" applyProtection="1">
      <alignment horizontal="center"/>
    </xf>
    <xf numFmtId="0" fontId="0" fillId="0" borderId="29" xfId="0" applyBorder="1" applyAlignment="1">
      <alignment horizontal="center"/>
    </xf>
    <xf numFmtId="0" fontId="0" fillId="9" borderId="1" xfId="0" applyFill="1" applyBorder="1" applyAlignment="1">
      <alignment horizontal="center"/>
    </xf>
    <xf numFmtId="0" fontId="7" fillId="0" borderId="21" xfId="0" applyFont="1" applyBorder="1" applyAlignment="1">
      <alignment horizontal="center" vertical="center"/>
    </xf>
    <xf numFmtId="0" fontId="7" fillId="0" borderId="32" xfId="0" applyFont="1" applyBorder="1" applyAlignment="1">
      <alignment horizontal="center" vertical="center"/>
    </xf>
    <xf numFmtId="0" fontId="8" fillId="0" borderId="41"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4" xfId="0" applyFont="1" applyBorder="1"/>
    <xf numFmtId="6" fontId="8" fillId="5" borderId="21" xfId="1" applyNumberFormat="1" applyFont="1" applyFill="1" applyBorder="1" applyProtection="1">
      <protection locked="0"/>
    </xf>
    <xf numFmtId="6" fontId="8" fillId="0" borderId="22" xfId="1" applyNumberFormat="1" applyFont="1" applyBorder="1" applyProtection="1">
      <protection locked="0"/>
    </xf>
    <xf numFmtId="6" fontId="8" fillId="0" borderId="23" xfId="1" applyNumberFormat="1" applyFont="1" applyBorder="1" applyProtection="1">
      <protection locked="0"/>
    </xf>
    <xf numFmtId="6" fontId="8" fillId="0" borderId="47" xfId="1" applyNumberFormat="1" applyFont="1" applyBorder="1" applyProtection="1"/>
    <xf numFmtId="6" fontId="8" fillId="0" borderId="28" xfId="1" applyNumberFormat="1" applyFont="1" applyBorder="1" applyProtection="1">
      <protection locked="0"/>
    </xf>
    <xf numFmtId="6" fontId="8" fillId="0" borderId="1" xfId="1" applyNumberFormat="1" applyFont="1" applyBorder="1" applyProtection="1">
      <protection locked="0"/>
    </xf>
    <xf numFmtId="6" fontId="8" fillId="0" borderId="29" xfId="1" applyNumberFormat="1" applyFont="1" applyBorder="1" applyProtection="1">
      <protection locked="0"/>
    </xf>
    <xf numFmtId="6" fontId="8" fillId="0" borderId="1" xfId="1" applyNumberFormat="1" applyFont="1" applyFill="1" applyBorder="1" applyProtection="1">
      <protection locked="0"/>
    </xf>
    <xf numFmtId="6" fontId="8" fillId="0" borderId="37" xfId="1" applyNumberFormat="1" applyFont="1" applyBorder="1" applyProtection="1">
      <protection locked="0"/>
    </xf>
    <xf numFmtId="6" fontId="8" fillId="0" borderId="39" xfId="1" applyNumberFormat="1" applyFont="1" applyBorder="1" applyProtection="1">
      <protection locked="0"/>
    </xf>
    <xf numFmtId="6" fontId="8" fillId="0" borderId="40" xfId="1" applyNumberFormat="1" applyFont="1" applyBorder="1" applyProtection="1">
      <protection locked="0"/>
    </xf>
    <xf numFmtId="6" fontId="8" fillId="0" borderId="21" xfId="1" applyNumberFormat="1" applyFont="1" applyBorder="1" applyProtection="1">
      <protection locked="0"/>
    </xf>
    <xf numFmtId="6" fontId="8" fillId="0" borderId="41" xfId="1" applyNumberFormat="1" applyFont="1" applyBorder="1" applyProtection="1">
      <protection locked="0"/>
    </xf>
    <xf numFmtId="6" fontId="8" fillId="0" borderId="2" xfId="1" applyNumberFormat="1" applyFont="1" applyBorder="1" applyProtection="1">
      <protection locked="0"/>
    </xf>
    <xf numFmtId="0" fontId="8" fillId="0" borderId="56" xfId="0" applyFont="1" applyBorder="1" applyAlignment="1">
      <alignment horizontal="left" vertical="center" wrapText="1"/>
    </xf>
    <xf numFmtId="0" fontId="8" fillId="0" borderId="0" xfId="0" applyFont="1" applyAlignment="1">
      <alignment horizontal="left" vertical="center" wrapText="1"/>
    </xf>
    <xf numFmtId="6" fontId="8" fillId="0" borderId="0" xfId="1" applyNumberFormat="1" applyFont="1" applyBorder="1" applyProtection="1">
      <protection locked="0"/>
    </xf>
    <xf numFmtId="6" fontId="8" fillId="0" borderId="57" xfId="1" applyNumberFormat="1" applyFont="1" applyBorder="1" applyProtection="1">
      <protection locked="0"/>
    </xf>
    <xf numFmtId="0" fontId="8" fillId="0" borderId="0" xfId="0" applyFont="1" applyProtection="1">
      <protection locked="0"/>
    </xf>
    <xf numFmtId="0" fontId="20" fillId="10" borderId="0" xfId="0" applyFont="1" applyFill="1" applyProtection="1">
      <protection locked="0"/>
    </xf>
    <xf numFmtId="0" fontId="24" fillId="10" borderId="0" xfId="0" applyFont="1" applyFill="1" applyProtection="1">
      <protection locked="0"/>
    </xf>
    <xf numFmtId="0" fontId="20" fillId="10" borderId="0" xfId="0" applyFont="1" applyFill="1" applyAlignment="1" applyProtection="1">
      <alignment horizontal="center"/>
      <protection locked="0"/>
    </xf>
    <xf numFmtId="6" fontId="20" fillId="10" borderId="0" xfId="0" applyNumberFormat="1" applyFont="1" applyFill="1" applyAlignment="1" applyProtection="1">
      <alignment horizontal="center"/>
      <protection hidden="1"/>
    </xf>
    <xf numFmtId="0" fontId="20" fillId="5" borderId="13" xfId="0" applyFont="1" applyFill="1" applyBorder="1"/>
    <xf numFmtId="0" fontId="20" fillId="5" borderId="17" xfId="0" applyFont="1" applyFill="1" applyBorder="1"/>
    <xf numFmtId="0" fontId="20" fillId="5" borderId="56" xfId="0" applyFont="1" applyFill="1" applyBorder="1"/>
    <xf numFmtId="0" fontId="20" fillId="5" borderId="65" xfId="0" applyFont="1" applyFill="1" applyBorder="1"/>
    <xf numFmtId="0" fontId="20" fillId="5" borderId="12" xfId="0" applyFont="1" applyFill="1" applyBorder="1"/>
    <xf numFmtId="0" fontId="20" fillId="5" borderId="19" xfId="0" applyFont="1" applyFill="1" applyBorder="1"/>
    <xf numFmtId="0" fontId="23" fillId="5" borderId="56" xfId="0" applyFont="1" applyFill="1" applyBorder="1"/>
    <xf numFmtId="0" fontId="23" fillId="5" borderId="57" xfId="0" applyFont="1" applyFill="1" applyBorder="1" applyAlignment="1">
      <alignment horizontal="center"/>
    </xf>
    <xf numFmtId="0" fontId="23" fillId="5" borderId="57" xfId="0" applyFont="1" applyFill="1" applyBorder="1"/>
    <xf numFmtId="0" fontId="26" fillId="5" borderId="56" xfId="0" applyFont="1" applyFill="1" applyBorder="1" applyAlignment="1">
      <alignment wrapText="1"/>
    </xf>
    <xf numFmtId="0" fontId="15" fillId="5" borderId="1" xfId="0" applyFont="1" applyFill="1" applyBorder="1" applyAlignment="1">
      <alignment horizontal="center"/>
    </xf>
    <xf numFmtId="0" fontId="23" fillId="5" borderId="0" xfId="0" applyFont="1" applyFill="1"/>
    <xf numFmtId="0" fontId="23" fillId="5" borderId="18" xfId="0" applyFont="1" applyFill="1" applyBorder="1" applyAlignment="1">
      <alignment horizontal="center"/>
    </xf>
    <xf numFmtId="0" fontId="25" fillId="5" borderId="14" xfId="0" applyFont="1" applyFill="1" applyBorder="1" applyAlignment="1">
      <alignment horizontal="center"/>
    </xf>
    <xf numFmtId="6" fontId="23" fillId="5" borderId="58" xfId="0" applyNumberFormat="1" applyFont="1" applyFill="1" applyBorder="1" applyAlignment="1">
      <alignment horizontal="center"/>
    </xf>
    <xf numFmtId="6" fontId="23" fillId="5" borderId="60" xfId="0" applyNumberFormat="1" applyFont="1" applyFill="1" applyBorder="1" applyAlignment="1">
      <alignment horizontal="center"/>
    </xf>
    <xf numFmtId="0" fontId="23" fillId="5" borderId="43" xfId="0" applyFont="1" applyFill="1" applyBorder="1" applyAlignment="1">
      <alignment horizontal="center"/>
    </xf>
    <xf numFmtId="0" fontId="23" fillId="5" borderId="3" xfId="0" applyFont="1" applyFill="1" applyBorder="1"/>
    <xf numFmtId="0" fontId="23" fillId="5" borderId="65" xfId="0" applyFont="1" applyFill="1" applyBorder="1"/>
    <xf numFmtId="0" fontId="23" fillId="5" borderId="12" xfId="0" applyFont="1" applyFill="1" applyBorder="1"/>
    <xf numFmtId="0" fontId="20" fillId="5" borderId="0" xfId="0" applyFont="1" applyFill="1"/>
    <xf numFmtId="0" fontId="21" fillId="5" borderId="0" xfId="0" applyFont="1" applyFill="1"/>
    <xf numFmtId="0" fontId="23" fillId="5" borderId="0" xfId="0" applyFont="1" applyFill="1" applyAlignment="1">
      <alignment vertical="center"/>
    </xf>
    <xf numFmtId="0" fontId="26" fillId="5" borderId="0" xfId="0" applyFont="1" applyFill="1" applyAlignment="1">
      <alignment wrapText="1"/>
    </xf>
    <xf numFmtId="0" fontId="23" fillId="5" borderId="0" xfId="0" applyFont="1" applyFill="1" applyAlignment="1">
      <alignment horizontal="right"/>
    </xf>
    <xf numFmtId="6" fontId="23" fillId="5" borderId="0" xfId="0" applyNumberFormat="1" applyFont="1" applyFill="1" applyAlignment="1">
      <alignment horizontal="center"/>
    </xf>
    <xf numFmtId="0" fontId="28" fillId="5" borderId="4" xfId="0" applyFont="1" applyFill="1" applyBorder="1"/>
    <xf numFmtId="0" fontId="23" fillId="5" borderId="16" xfId="0" applyFont="1" applyFill="1" applyBorder="1"/>
    <xf numFmtId="0" fontId="20" fillId="10" borderId="17" xfId="0" applyFont="1" applyFill="1" applyBorder="1" applyProtection="1">
      <protection locked="0"/>
    </xf>
    <xf numFmtId="0" fontId="20" fillId="10" borderId="20" xfId="0" applyFont="1" applyFill="1" applyBorder="1" applyProtection="1">
      <protection locked="0"/>
    </xf>
    <xf numFmtId="0" fontId="20" fillId="10" borderId="57" xfId="0" applyFont="1" applyFill="1" applyBorder="1" applyProtection="1">
      <protection locked="0"/>
    </xf>
    <xf numFmtId="0" fontId="20" fillId="10" borderId="57" xfId="0" applyFont="1" applyFill="1" applyBorder="1" applyAlignment="1" applyProtection="1">
      <alignment horizontal="center"/>
      <protection locked="0"/>
    </xf>
    <xf numFmtId="6" fontId="20" fillId="10" borderId="57" xfId="0" applyNumberFormat="1" applyFont="1" applyFill="1" applyBorder="1" applyAlignment="1" applyProtection="1">
      <alignment horizontal="center"/>
      <protection hidden="1"/>
    </xf>
    <xf numFmtId="0" fontId="23" fillId="5" borderId="56" xfId="0" applyFont="1" applyFill="1" applyBorder="1" applyAlignment="1">
      <alignment horizontal="center"/>
    </xf>
    <xf numFmtId="0" fontId="20" fillId="10" borderId="12" xfId="0" applyFont="1" applyFill="1" applyBorder="1" applyProtection="1">
      <protection locked="0"/>
    </xf>
    <xf numFmtId="0" fontId="20" fillId="10" borderId="19" xfId="0" applyFont="1" applyFill="1" applyBorder="1" applyProtection="1">
      <protection locked="0"/>
    </xf>
    <xf numFmtId="0" fontId="21" fillId="5" borderId="57" xfId="0" applyFont="1" applyFill="1" applyBorder="1"/>
    <xf numFmtId="0" fontId="8" fillId="11" borderId="14" xfId="0" applyFont="1" applyFill="1" applyBorder="1"/>
    <xf numFmtId="0" fontId="7" fillId="11" borderId="13" xfId="0" applyFont="1" applyFill="1" applyBorder="1" applyAlignment="1">
      <alignment vertical="center"/>
    </xf>
    <xf numFmtId="0" fontId="7" fillId="11" borderId="17" xfId="0" applyFont="1" applyFill="1" applyBorder="1" applyAlignment="1">
      <alignment horizontal="center" vertical="center"/>
    </xf>
    <xf numFmtId="0" fontId="7" fillId="11" borderId="14" xfId="0" applyFont="1" applyFill="1" applyBorder="1" applyAlignment="1">
      <alignment horizontal="center"/>
    </xf>
    <xf numFmtId="0" fontId="7" fillId="11" borderId="14" xfId="0" applyFont="1" applyFill="1" applyBorder="1" applyAlignment="1">
      <alignment horizontal="center" vertical="center"/>
    </xf>
    <xf numFmtId="0" fontId="8" fillId="12" borderId="43" xfId="0" applyFont="1" applyFill="1" applyBorder="1" applyAlignment="1">
      <alignment horizontal="center" wrapText="1"/>
    </xf>
    <xf numFmtId="6" fontId="8" fillId="12" borderId="50" xfId="1" applyNumberFormat="1" applyFont="1" applyFill="1" applyBorder="1" applyAlignment="1" applyProtection="1"/>
    <xf numFmtId="6" fontId="8" fillId="12" borderId="51" xfId="1" applyNumberFormat="1" applyFont="1" applyFill="1" applyBorder="1" applyAlignment="1" applyProtection="1"/>
    <xf numFmtId="6" fontId="8" fillId="12" borderId="52" xfId="1" applyNumberFormat="1" applyFont="1" applyFill="1" applyBorder="1" applyAlignment="1" applyProtection="1"/>
    <xf numFmtId="6" fontId="7" fillId="12" borderId="16" xfId="1" applyNumberFormat="1" applyFont="1" applyFill="1" applyBorder="1" applyProtection="1"/>
    <xf numFmtId="6" fontId="8" fillId="12" borderId="53" xfId="1" applyNumberFormat="1" applyFont="1" applyFill="1" applyBorder="1" applyAlignment="1" applyProtection="1"/>
    <xf numFmtId="6" fontId="8" fillId="12" borderId="54" xfId="1" applyNumberFormat="1" applyFont="1" applyFill="1" applyBorder="1" applyAlignment="1" applyProtection="1"/>
    <xf numFmtId="6" fontId="8" fillId="12" borderId="55" xfId="1" applyNumberFormat="1" applyFont="1" applyFill="1" applyBorder="1" applyAlignment="1" applyProtection="1"/>
    <xf numFmtId="6" fontId="13" fillId="12" borderId="48" xfId="1" applyNumberFormat="1" applyFont="1" applyFill="1" applyBorder="1" applyAlignment="1" applyProtection="1">
      <alignment horizontal="center" vertical="center"/>
    </xf>
    <xf numFmtId="6" fontId="13" fillId="12" borderId="45" xfId="1" applyNumberFormat="1" applyFont="1" applyFill="1" applyBorder="1" applyAlignment="1" applyProtection="1">
      <alignment horizontal="center" vertical="center"/>
    </xf>
    <xf numFmtId="6" fontId="13" fillId="12" borderId="46" xfId="1" applyNumberFormat="1" applyFont="1" applyFill="1" applyBorder="1" applyAlignment="1" applyProtection="1">
      <alignment horizontal="center" vertical="center"/>
    </xf>
    <xf numFmtId="6" fontId="12" fillId="12" borderId="16" xfId="1" applyNumberFormat="1" applyFont="1" applyFill="1" applyBorder="1" applyAlignment="1" applyProtection="1">
      <alignment horizontal="center" vertical="center"/>
    </xf>
    <xf numFmtId="0" fontId="7" fillId="11" borderId="18" xfId="0" applyFont="1" applyFill="1" applyBorder="1" applyAlignment="1">
      <alignment horizontal="center" wrapText="1"/>
    </xf>
    <xf numFmtId="14" fontId="7" fillId="0" borderId="26" xfId="0" applyNumberFormat="1" applyFont="1" applyBorder="1" applyAlignment="1" applyProtection="1">
      <alignment horizontal="center" wrapText="1"/>
      <protection locked="0"/>
    </xf>
    <xf numFmtId="0" fontId="7" fillId="0" borderId="26" xfId="0" applyFont="1" applyBorder="1" applyAlignment="1" applyProtection="1">
      <alignment horizontal="center" wrapText="1"/>
      <protection locked="0"/>
    </xf>
    <xf numFmtId="14" fontId="7" fillId="0" borderId="31" xfId="0" applyNumberFormat="1" applyFont="1" applyBorder="1" applyAlignment="1" applyProtection="1">
      <alignment horizontal="center" wrapText="1"/>
      <protection locked="0"/>
    </xf>
    <xf numFmtId="0" fontId="7" fillId="0" borderId="31" xfId="0" applyFont="1" applyBorder="1" applyAlignment="1" applyProtection="1">
      <alignment horizontal="center" wrapText="1"/>
      <protection locked="0"/>
    </xf>
    <xf numFmtId="14" fontId="7" fillId="0" borderId="36" xfId="0" applyNumberFormat="1" applyFont="1" applyBorder="1" applyAlignment="1" applyProtection="1">
      <alignment horizontal="center" wrapText="1"/>
      <protection locked="0"/>
    </xf>
    <xf numFmtId="0" fontId="7" fillId="0" borderId="36" xfId="0" applyFont="1" applyBorder="1" applyAlignment="1" applyProtection="1">
      <alignment horizontal="center" wrapText="1"/>
      <protection locked="0"/>
    </xf>
    <xf numFmtId="0" fontId="28" fillId="7" borderId="0" xfId="0" applyFont="1" applyFill="1"/>
    <xf numFmtId="6" fontId="28" fillId="7" borderId="0" xfId="0" applyNumberFormat="1" applyFont="1" applyFill="1" applyAlignment="1">
      <alignment horizontal="center"/>
    </xf>
    <xf numFmtId="0" fontId="28" fillId="7" borderId="0" xfId="0" applyFont="1" applyFill="1" applyAlignment="1">
      <alignment horizontal="right"/>
    </xf>
    <xf numFmtId="0" fontId="7" fillId="0" borderId="28" xfId="0" applyFont="1" applyBorder="1" applyAlignment="1">
      <alignment horizontal="center" vertical="center"/>
    </xf>
    <xf numFmtId="0" fontId="23" fillId="5" borderId="0" xfId="0" applyFont="1" applyFill="1" applyAlignment="1">
      <alignment horizontal="center"/>
    </xf>
    <xf numFmtId="0" fontId="13" fillId="10" borderId="0" xfId="0" applyFont="1" applyFill="1" applyAlignment="1" applyProtection="1">
      <alignment horizontal="left" vertical="top" wrapText="1"/>
      <protection locked="0"/>
    </xf>
    <xf numFmtId="0" fontId="13" fillId="10" borderId="57" xfId="0" applyFont="1" applyFill="1" applyBorder="1" applyAlignment="1" applyProtection="1">
      <alignment horizontal="left" vertical="top" wrapText="1"/>
      <protection locked="0"/>
    </xf>
    <xf numFmtId="0" fontId="0" fillId="0" borderId="36" xfId="0" applyBorder="1" applyAlignment="1">
      <alignment horizontal="left"/>
    </xf>
    <xf numFmtId="0" fontId="0" fillId="0" borderId="17" xfId="0" applyBorder="1" applyAlignment="1">
      <alignment horizontal="right" wrapText="1"/>
    </xf>
    <xf numFmtId="0" fontId="0" fillId="0" borderId="26" xfId="0" applyBorder="1" applyAlignment="1">
      <alignment horizontal="left"/>
    </xf>
    <xf numFmtId="0" fontId="9" fillId="11" borderId="18" xfId="0" applyFont="1" applyFill="1" applyBorder="1" applyAlignment="1">
      <alignment horizontal="center" vertical="center"/>
    </xf>
    <xf numFmtId="0" fontId="9" fillId="11" borderId="15" xfId="0" applyFont="1" applyFill="1" applyBorder="1" applyAlignment="1">
      <alignment horizontal="center" vertical="center"/>
    </xf>
    <xf numFmtId="0" fontId="19" fillId="0" borderId="18"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29" fillId="0" borderId="18" xfId="0" applyFont="1" applyBorder="1" applyAlignment="1" applyProtection="1">
      <alignment horizontal="left"/>
      <protection locked="0"/>
    </xf>
    <xf numFmtId="0" fontId="29" fillId="0" borderId="15" xfId="0" applyFont="1" applyBorder="1" applyAlignment="1" applyProtection="1">
      <alignment horizontal="left"/>
      <protection locked="0"/>
    </xf>
    <xf numFmtId="0" fontId="29" fillId="0" borderId="16" xfId="0" applyFont="1" applyBorder="1" applyAlignment="1" applyProtection="1">
      <alignment horizontal="left"/>
      <protection locked="0"/>
    </xf>
    <xf numFmtId="0" fontId="7" fillId="11" borderId="18" xfId="0" applyFont="1" applyFill="1" applyBorder="1" applyAlignment="1">
      <alignment horizontal="center" vertical="center"/>
    </xf>
    <xf numFmtId="0" fontId="8" fillId="11" borderId="15" xfId="0" applyFont="1" applyFill="1" applyBorder="1" applyAlignment="1">
      <alignment horizontal="center"/>
    </xf>
    <xf numFmtId="0" fontId="8" fillId="11" borderId="16" xfId="0" applyFont="1" applyFill="1" applyBorder="1" applyAlignment="1">
      <alignment horizontal="center"/>
    </xf>
    <xf numFmtId="0" fontId="7" fillId="0" borderId="15" xfId="0" applyFont="1" applyBorder="1" applyAlignment="1" applyProtection="1">
      <alignment horizontal="left" vertical="center"/>
      <protection locked="0"/>
    </xf>
    <xf numFmtId="0" fontId="8" fillId="0" borderId="15" xfId="0" applyFont="1" applyBorder="1" applyAlignment="1" applyProtection="1">
      <protection locked="0"/>
    </xf>
    <xf numFmtId="0" fontId="8" fillId="0" borderId="16" xfId="0" applyFont="1" applyBorder="1" applyAlignment="1" applyProtection="1">
      <protection locked="0"/>
    </xf>
    <xf numFmtId="0" fontId="7" fillId="0" borderId="18" xfId="0" applyFont="1" applyBorder="1" applyAlignment="1" applyProtection="1">
      <alignment horizontal="left" vertical="center"/>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wrapText="1"/>
      <protection locked="0"/>
    </xf>
    <xf numFmtId="0" fontId="7" fillId="0" borderId="25" xfId="0"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0" xfId="0" applyFont="1" applyBorder="1" applyAlignment="1" applyProtection="1">
      <alignment horizontal="center" wrapText="1"/>
      <protection locked="0"/>
    </xf>
    <xf numFmtId="0" fontId="7" fillId="0" borderId="6" xfId="0" applyFont="1" applyBorder="1" applyAlignment="1" applyProtection="1">
      <alignment horizontal="center" wrapText="1"/>
      <protection locked="0"/>
    </xf>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62" xfId="0" applyFont="1" applyBorder="1" applyAlignment="1">
      <alignment horizontal="center" wrapText="1"/>
    </xf>
    <xf numFmtId="0" fontId="7" fillId="0" borderId="30" xfId="0" applyFont="1" applyBorder="1" applyAlignment="1">
      <alignment horizontal="center" wrapText="1"/>
    </xf>
    <xf numFmtId="0" fontId="7" fillId="0" borderId="6" xfId="0" applyFont="1" applyBorder="1" applyAlignment="1">
      <alignment horizontal="center" wrapText="1"/>
    </xf>
    <xf numFmtId="0" fontId="7" fillId="0" borderId="63" xfId="0" applyFont="1" applyBorder="1" applyAlignment="1">
      <alignment horizontal="center" wrapText="1"/>
    </xf>
    <xf numFmtId="0" fontId="7" fillId="11" borderId="18" xfId="0" applyFont="1" applyFill="1" applyBorder="1" applyAlignment="1">
      <alignment horizontal="center"/>
    </xf>
    <xf numFmtId="0" fontId="7" fillId="11" borderId="15" xfId="0" applyFont="1" applyFill="1" applyBorder="1" applyAlignment="1">
      <alignment horizontal="center"/>
    </xf>
    <xf numFmtId="0" fontId="7" fillId="11" borderId="16" xfId="0" applyFont="1" applyFill="1" applyBorder="1" applyAlignment="1">
      <alignment horizontal="center"/>
    </xf>
    <xf numFmtId="0" fontId="7" fillId="0" borderId="8"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wrapText="1"/>
      <protection locked="0"/>
    </xf>
    <xf numFmtId="0" fontId="7" fillId="0" borderId="35" xfId="0" applyFont="1" applyBorder="1" applyAlignment="1" applyProtection="1">
      <alignment horizontal="center" wrapText="1"/>
      <protection locked="0"/>
    </xf>
    <xf numFmtId="0" fontId="7" fillId="0" borderId="34" xfId="0" applyFont="1" applyBorder="1" applyAlignment="1">
      <alignment horizontal="center" wrapText="1"/>
    </xf>
    <xf numFmtId="0" fontId="7" fillId="0" borderId="35" xfId="0" applyFont="1" applyBorder="1" applyAlignment="1">
      <alignment horizontal="center" wrapText="1"/>
    </xf>
    <xf numFmtId="0" fontId="7" fillId="0" borderId="64" xfId="0" applyFont="1" applyBorder="1" applyAlignment="1">
      <alignment horizontal="center" wrapText="1"/>
    </xf>
    <xf numFmtId="0" fontId="7" fillId="11" borderId="18"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7" fillId="11" borderId="16" xfId="0" applyFont="1" applyFill="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11" borderId="13" xfId="0" applyFont="1" applyFill="1" applyBorder="1" applyAlignment="1">
      <alignment horizontal="center"/>
    </xf>
    <xf numFmtId="0" fontId="7" fillId="11" borderId="17" xfId="0" applyFont="1" applyFill="1" applyBorder="1" applyAlignment="1">
      <alignment horizontal="center"/>
    </xf>
    <xf numFmtId="0" fontId="7" fillId="11" borderId="20" xfId="0" applyFont="1" applyFill="1" applyBorder="1" applyAlignment="1">
      <alignment horizontal="center"/>
    </xf>
    <xf numFmtId="0" fontId="8" fillId="0" borderId="41" xfId="0" applyFont="1" applyBorder="1" applyAlignment="1">
      <alignment horizontal="left"/>
    </xf>
    <xf numFmtId="0" fontId="8" fillId="0" borderId="2" xfId="0" applyFont="1" applyBorder="1" applyAlignment="1">
      <alignment horizontal="left"/>
    </xf>
    <xf numFmtId="0" fontId="8" fillId="0" borderId="7" xfId="0" applyFont="1" applyBorder="1" applyAlignment="1">
      <alignment horizontal="left"/>
    </xf>
    <xf numFmtId="0" fontId="8" fillId="0" borderId="28"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9" fillId="12" borderId="21" xfId="0" applyFont="1" applyFill="1" applyBorder="1" applyAlignment="1">
      <alignment horizontal="center" vertical="center"/>
    </xf>
    <xf numFmtId="0" fontId="9" fillId="12" borderId="27" xfId="0" applyFont="1" applyFill="1" applyBorder="1" applyAlignment="1">
      <alignment horizontal="center" vertical="center"/>
    </xf>
    <xf numFmtId="0" fontId="9" fillId="12" borderId="37" xfId="0" applyFont="1" applyFill="1" applyBorder="1" applyAlignment="1">
      <alignment horizontal="center" vertical="center"/>
    </xf>
    <xf numFmtId="0" fontId="9" fillId="12" borderId="38" xfId="0" applyFont="1" applyFill="1" applyBorder="1" applyAlignment="1">
      <alignment horizontal="center" vertical="center"/>
    </xf>
    <xf numFmtId="0" fontId="12" fillId="0" borderId="26"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9" fillId="12" borderId="18" xfId="0" applyFont="1" applyFill="1" applyBorder="1" applyAlignment="1">
      <alignment horizontal="center" vertical="center"/>
    </xf>
    <xf numFmtId="0" fontId="9" fillId="12" borderId="15"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19" xfId="0" applyFont="1" applyFill="1" applyBorder="1" applyAlignment="1">
      <alignment horizontal="center" vertical="center"/>
    </xf>
    <xf numFmtId="0" fontId="8" fillId="0" borderId="37" xfId="0" applyFont="1" applyBorder="1" applyAlignment="1">
      <alignment horizontal="left"/>
    </xf>
    <xf numFmtId="0" fontId="8" fillId="0" borderId="39" xfId="0" applyFont="1" applyBorder="1" applyAlignment="1">
      <alignment horizontal="left"/>
    </xf>
    <xf numFmtId="0" fontId="8" fillId="0" borderId="38" xfId="0" applyFont="1" applyBorder="1" applyAlignment="1">
      <alignment horizontal="left"/>
    </xf>
    <xf numFmtId="0" fontId="7" fillId="12" borderId="48" xfId="0" applyFont="1" applyFill="1" applyBorder="1" applyAlignment="1">
      <alignment horizontal="left"/>
    </xf>
    <xf numFmtId="0" fontId="7" fillId="12" borderId="45" xfId="0" applyFont="1" applyFill="1" applyBorder="1" applyAlignment="1">
      <alignment horizontal="left"/>
    </xf>
    <xf numFmtId="0" fontId="7" fillId="12" borderId="49" xfId="0" applyFont="1" applyFill="1" applyBorder="1" applyAlignment="1">
      <alignment horizontal="left"/>
    </xf>
    <xf numFmtId="0" fontId="8" fillId="0" borderId="21"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8" fillId="0" borderId="29" xfId="0" applyFont="1" applyBorder="1" applyAlignment="1">
      <alignment horizontal="left" vertical="center" wrapText="1"/>
    </xf>
    <xf numFmtId="0" fontId="7" fillId="12" borderId="48" xfId="0" applyFont="1" applyFill="1" applyBorder="1" applyAlignment="1">
      <alignment horizontal="left" vertical="center" wrapText="1"/>
    </xf>
    <xf numFmtId="0" fontId="7" fillId="12" borderId="45" xfId="0" applyFont="1" applyFill="1" applyBorder="1" applyAlignment="1">
      <alignment horizontal="left" vertical="center" wrapText="1"/>
    </xf>
    <xf numFmtId="0" fontId="7" fillId="12" borderId="49" xfId="0" applyFont="1" applyFill="1" applyBorder="1" applyAlignment="1">
      <alignment horizontal="left" vertical="center" wrapText="1"/>
    </xf>
    <xf numFmtId="0" fontId="0" fillId="0" borderId="17" xfId="0" applyBorder="1" applyAlignment="1">
      <alignment horizontal="left" wrapText="1"/>
    </xf>
    <xf numFmtId="0" fontId="0" fillId="0" borderId="0" xfId="0" applyAlignment="1">
      <alignment horizontal="left" wrapText="1"/>
    </xf>
    <xf numFmtId="0" fontId="18" fillId="0" borderId="0" xfId="0" applyFont="1" applyAlignment="1">
      <alignment horizontal="center" vertical="center" wrapText="1"/>
    </xf>
    <xf numFmtId="0" fontId="15" fillId="0" borderId="17" xfId="0" applyFont="1" applyBorder="1" applyAlignment="1">
      <alignment horizontal="left" vertical="center" wrapText="1"/>
    </xf>
    <xf numFmtId="0" fontId="15" fillId="0" borderId="20" xfId="0" applyFont="1" applyBorder="1" applyAlignment="1">
      <alignment horizontal="left" vertical="center" wrapText="1"/>
    </xf>
    <xf numFmtId="0" fontId="15" fillId="0" borderId="10" xfId="0" applyFont="1" applyBorder="1" applyAlignment="1">
      <alignment horizontal="left" vertical="center" wrapText="1"/>
    </xf>
    <xf numFmtId="0" fontId="15" fillId="0" borderId="47" xfId="0" applyFont="1" applyBorder="1" applyAlignment="1">
      <alignment horizontal="left" vertical="center" wrapText="1"/>
    </xf>
    <xf numFmtId="0" fontId="15" fillId="0" borderId="3"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0" borderId="61" xfId="0" applyFont="1" applyBorder="1" applyAlignment="1">
      <alignment horizontal="center" vertical="center"/>
    </xf>
    <xf numFmtId="0" fontId="15" fillId="0" borderId="39" xfId="0" applyFont="1" applyBorder="1" applyAlignment="1">
      <alignment horizontal="center"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pplyAlignment="1">
      <alignment horizontal="center" vertical="center"/>
    </xf>
    <xf numFmtId="0" fontId="7" fillId="0" borderId="29" xfId="0" applyFont="1" applyBorder="1" applyAlignment="1">
      <alignment horizontal="center" vertical="center"/>
    </xf>
    <xf numFmtId="0" fontId="8" fillId="0" borderId="41" xfId="0" applyFont="1" applyBorder="1" applyAlignment="1">
      <alignment vertical="center" wrapText="1"/>
    </xf>
    <xf numFmtId="0" fontId="8" fillId="0" borderId="2" xfId="0" applyFont="1" applyBorder="1" applyAlignment="1">
      <alignment vertical="center"/>
    </xf>
    <xf numFmtId="0" fontId="8" fillId="0" borderId="42" xfId="0" applyFont="1" applyBorder="1" applyAlignment="1">
      <alignment vertical="center"/>
    </xf>
    <xf numFmtId="0" fontId="8" fillId="0" borderId="28" xfId="0" applyFont="1" applyBorder="1" applyAlignment="1">
      <alignment vertical="center"/>
    </xf>
    <xf numFmtId="0" fontId="8" fillId="0" borderId="1" xfId="0" applyFont="1" applyBorder="1" applyAlignment="1">
      <alignment vertical="center"/>
    </xf>
    <xf numFmtId="0" fontId="8" fillId="0" borderId="29" xfId="0" applyFont="1" applyBorder="1" applyAlignment="1">
      <alignment vertical="center"/>
    </xf>
    <xf numFmtId="0" fontId="8" fillId="0" borderId="28" xfId="0" applyFont="1" applyBorder="1" applyAlignment="1">
      <alignment vertical="center" wrapText="1"/>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12" borderId="58" xfId="3" applyFont="1" applyFill="1" applyBorder="1" applyAlignment="1">
      <alignment horizontal="center" vertical="center" textRotation="90" wrapText="1"/>
    </xf>
    <xf numFmtId="0" fontId="14" fillId="12" borderId="43" xfId="3" applyFont="1" applyFill="1" applyBorder="1" applyAlignment="1">
      <alignment horizontal="center" vertical="center" textRotation="90" wrapText="1"/>
    </xf>
    <xf numFmtId="0" fontId="14" fillId="12" borderId="60" xfId="3" applyFont="1" applyFill="1" applyBorder="1" applyAlignment="1">
      <alignment horizontal="center" vertical="center" textRotation="90" wrapText="1"/>
    </xf>
    <xf numFmtId="0" fontId="15" fillId="0" borderId="13" xfId="0" applyFont="1" applyBorder="1" applyAlignment="1">
      <alignment horizontal="left" vertical="center" wrapText="1"/>
    </xf>
    <xf numFmtId="0" fontId="15" fillId="0" borderId="59" xfId="0" applyFont="1" applyBorder="1" applyAlignment="1">
      <alignment horizontal="left" vertical="center" wrapText="1"/>
    </xf>
    <xf numFmtId="0" fontId="15" fillId="0" borderId="28" xfId="0" applyFont="1" applyBorder="1" applyAlignment="1" applyProtection="1">
      <alignment horizontal="left" vertical="center"/>
      <protection locked="0"/>
    </xf>
    <xf numFmtId="0" fontId="15" fillId="0" borderId="37" xfId="0" applyFont="1" applyBorder="1" applyAlignment="1">
      <alignment horizontal="center" vertical="center"/>
    </xf>
    <xf numFmtId="0" fontId="21" fillId="5" borderId="0" xfId="0" applyFont="1" applyFill="1" applyAlignment="1">
      <alignment horizontal="right"/>
    </xf>
    <xf numFmtId="0" fontId="21" fillId="5" borderId="57" xfId="0" applyFont="1" applyFill="1" applyBorder="1" applyAlignment="1">
      <alignment horizontal="right"/>
    </xf>
    <xf numFmtId="0" fontId="30" fillId="0" borderId="56" xfId="0" applyFont="1" applyBorder="1" applyAlignment="1">
      <alignment horizontal="left" vertical="center" wrapText="1"/>
    </xf>
    <xf numFmtId="0" fontId="30" fillId="0" borderId="0" xfId="0" applyFont="1" applyAlignment="1">
      <alignment horizontal="left" vertical="center" wrapText="1"/>
    </xf>
    <xf numFmtId="0" fontId="30" fillId="0" borderId="57" xfId="0" applyFont="1" applyBorder="1" applyAlignment="1">
      <alignment horizontal="left" vertical="center" wrapText="1"/>
    </xf>
    <xf numFmtId="0" fontId="30" fillId="0" borderId="65" xfId="0" applyFont="1" applyBorder="1" applyAlignment="1">
      <alignment horizontal="left" vertical="center" wrapText="1"/>
    </xf>
    <xf numFmtId="0" fontId="30" fillId="0" borderId="12" xfId="0" applyFont="1" applyBorder="1" applyAlignment="1">
      <alignment horizontal="left" vertical="center" wrapText="1"/>
    </xf>
    <xf numFmtId="0" fontId="30" fillId="0" borderId="19" xfId="0" applyFont="1" applyBorder="1" applyAlignment="1">
      <alignment horizontal="left" vertical="center" wrapText="1"/>
    </xf>
    <xf numFmtId="0" fontId="21" fillId="5" borderId="17" xfId="0" applyFont="1" applyFill="1" applyBorder="1" applyAlignment="1">
      <alignment horizontal="right" vertical="center"/>
    </xf>
    <xf numFmtId="0" fontId="21" fillId="5" borderId="20" xfId="0" applyFont="1" applyFill="1" applyBorder="1" applyAlignment="1">
      <alignment horizontal="right" vertical="center"/>
    </xf>
    <xf numFmtId="0" fontId="22" fillId="5" borderId="13" xfId="0" applyFont="1" applyFill="1" applyBorder="1" applyAlignment="1">
      <alignment horizontal="left"/>
    </xf>
    <xf numFmtId="0" fontId="22" fillId="5" borderId="17" xfId="0" applyFont="1" applyFill="1" applyBorder="1" applyAlignment="1">
      <alignment horizontal="left"/>
    </xf>
    <xf numFmtId="0" fontId="23" fillId="5" borderId="17" xfId="0" applyFont="1" applyFill="1" applyBorder="1" applyAlignment="1">
      <alignment horizontal="center"/>
    </xf>
    <xf numFmtId="0" fontId="15" fillId="5" borderId="25" xfId="0" applyFont="1" applyFill="1" applyBorder="1" applyAlignment="1">
      <alignment horizontal="center"/>
    </xf>
    <xf numFmtId="0" fontId="15" fillId="5" borderId="62" xfId="0" applyFont="1" applyFill="1" applyBorder="1" applyAlignment="1">
      <alignment horizontal="center"/>
    </xf>
    <xf numFmtId="0" fontId="27" fillId="5" borderId="18" xfId="0" applyFont="1" applyFill="1" applyBorder="1" applyAlignment="1">
      <alignment horizontal="center" vertical="center"/>
    </xf>
    <xf numFmtId="0" fontId="27" fillId="5" borderId="15" xfId="0" applyFont="1" applyFill="1" applyBorder="1" applyAlignment="1">
      <alignment horizontal="center" vertical="center"/>
    </xf>
    <xf numFmtId="0" fontId="27" fillId="5" borderId="16" xfId="0" applyFont="1" applyFill="1" applyBorder="1" applyAlignment="1">
      <alignment horizontal="center" vertical="center"/>
    </xf>
    <xf numFmtId="0" fontId="27" fillId="5" borderId="65" xfId="0" applyFont="1" applyFill="1" applyBorder="1" applyAlignment="1">
      <alignment horizontal="center" vertical="center"/>
    </xf>
    <xf numFmtId="0" fontId="27" fillId="5" borderId="12" xfId="0" applyFont="1" applyFill="1" applyBorder="1" applyAlignment="1">
      <alignment horizontal="center" vertical="center"/>
    </xf>
    <xf numFmtId="0" fontId="27" fillId="5" borderId="19" xfId="0" applyFont="1" applyFill="1" applyBorder="1" applyAlignment="1">
      <alignment horizontal="center" vertical="center"/>
    </xf>
    <xf numFmtId="0" fontId="23" fillId="5" borderId="58" xfId="0" applyFont="1" applyFill="1" applyBorder="1" applyAlignment="1">
      <alignment horizontal="center" wrapText="1"/>
    </xf>
    <xf numFmtId="0" fontId="23" fillId="5" borderId="60" xfId="0" applyFont="1" applyFill="1" applyBorder="1" applyAlignment="1">
      <alignment horizontal="center" wrapText="1"/>
    </xf>
    <xf numFmtId="0" fontId="13" fillId="10" borderId="0" xfId="0" applyFont="1" applyFill="1" applyAlignment="1" applyProtection="1">
      <alignment horizontal="left" vertical="top" wrapText="1"/>
      <protection locked="0"/>
    </xf>
    <xf numFmtId="0" fontId="13" fillId="10" borderId="57" xfId="0" applyFont="1" applyFill="1" applyBorder="1" applyAlignment="1" applyProtection="1">
      <alignment horizontal="left" vertical="top" wrapText="1"/>
      <protection locked="0"/>
    </xf>
    <xf numFmtId="0" fontId="23" fillId="5" borderId="10" xfId="0" applyFont="1" applyFill="1" applyBorder="1" applyAlignment="1">
      <alignment horizontal="center"/>
    </xf>
    <xf numFmtId="0" fontId="23" fillId="5" borderId="6" xfId="0" applyFont="1" applyFill="1" applyBorder="1" applyAlignment="1">
      <alignment horizontal="center"/>
    </xf>
    <xf numFmtId="0" fontId="15" fillId="5" borderId="30" xfId="0" applyFont="1" applyFill="1" applyBorder="1" applyAlignment="1">
      <alignment horizontal="center"/>
    </xf>
    <xf numFmtId="0" fontId="15" fillId="5" borderId="6" xfId="0" applyFont="1" applyFill="1" applyBorder="1" applyAlignment="1">
      <alignment horizontal="center"/>
    </xf>
    <xf numFmtId="0" fontId="15" fillId="5" borderId="3" xfId="0" applyFont="1" applyFill="1" applyBorder="1" applyAlignment="1">
      <alignment horizontal="center"/>
    </xf>
    <xf numFmtId="0" fontId="15" fillId="5" borderId="5"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5" fillId="5" borderId="5" xfId="0" applyFont="1" applyFill="1" applyBorder="1" applyAlignment="1">
      <alignment horizontal="center" vertical="center"/>
    </xf>
    <xf numFmtId="0" fontId="15" fillId="5" borderId="3" xfId="0" applyFont="1" applyFill="1" applyBorder="1" applyAlignment="1">
      <alignment horizontal="center" vertical="center"/>
    </xf>
    <xf numFmtId="0" fontId="28" fillId="5" borderId="41" xfId="0" applyFont="1" applyFill="1" applyBorder="1" applyAlignment="1">
      <alignment horizontal="left"/>
    </xf>
    <xf numFmtId="0" fontId="28" fillId="5" borderId="2" xfId="0" applyFont="1" applyFill="1" applyBorder="1" applyAlignment="1">
      <alignment horizontal="left"/>
    </xf>
    <xf numFmtId="0" fontId="28" fillId="5" borderId="7" xfId="0" applyFont="1" applyFill="1" applyBorder="1" applyAlignment="1">
      <alignment horizontal="left"/>
    </xf>
    <xf numFmtId="0" fontId="28" fillId="5" borderId="7" xfId="0" applyFont="1" applyFill="1" applyBorder="1" applyAlignment="1">
      <alignment horizontal="center"/>
    </xf>
    <xf numFmtId="0" fontId="28" fillId="5" borderId="4" xfId="0" applyFont="1" applyFill="1" applyBorder="1" applyAlignment="1">
      <alignment horizontal="center"/>
    </xf>
    <xf numFmtId="0" fontId="28" fillId="5" borderId="47" xfId="0" applyFont="1" applyFill="1" applyBorder="1" applyAlignment="1">
      <alignment horizontal="center"/>
    </xf>
    <xf numFmtId="0" fontId="23" fillId="5" borderId="28" xfId="0" applyFont="1" applyFill="1" applyBorder="1" applyAlignment="1">
      <alignment horizontal="left"/>
    </xf>
    <xf numFmtId="0" fontId="23" fillId="5" borderId="1" xfId="0" applyFont="1" applyFill="1" applyBorder="1" applyAlignment="1">
      <alignment horizontal="left"/>
    </xf>
    <xf numFmtId="0" fontId="23" fillId="5" borderId="5" xfId="0" applyFont="1" applyFill="1" applyBorder="1" applyAlignment="1">
      <alignment horizontal="left"/>
    </xf>
    <xf numFmtId="0" fontId="23" fillId="5" borderId="5" xfId="0" applyFont="1" applyFill="1" applyBorder="1" applyAlignment="1">
      <alignment horizontal="center"/>
    </xf>
    <xf numFmtId="0" fontId="23" fillId="5" borderId="3" xfId="0" applyFont="1" applyFill="1" applyBorder="1" applyAlignment="1">
      <alignment horizontal="center"/>
    </xf>
    <xf numFmtId="0" fontId="23" fillId="5" borderId="63" xfId="0" applyFont="1" applyFill="1" applyBorder="1" applyAlignment="1">
      <alignment horizontal="center"/>
    </xf>
    <xf numFmtId="0" fontId="23" fillId="5" borderId="56"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57" xfId="0" applyFont="1" applyFill="1" applyBorder="1" applyAlignment="1">
      <alignment horizontal="left" vertical="center" wrapText="1"/>
    </xf>
    <xf numFmtId="0" fontId="23" fillId="5" borderId="65"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3" fillId="5" borderId="19" xfId="0" applyFont="1" applyFill="1" applyBorder="1" applyAlignment="1">
      <alignment horizontal="left" vertical="center" wrapText="1"/>
    </xf>
    <xf numFmtId="0" fontId="23" fillId="5" borderId="0" xfId="0" applyFont="1" applyFill="1" applyAlignment="1">
      <alignment horizontal="center"/>
    </xf>
    <xf numFmtId="6" fontId="15" fillId="5" borderId="5" xfId="1" applyNumberFormat="1" applyFont="1" applyFill="1" applyBorder="1" applyAlignment="1" applyProtection="1">
      <alignment horizontal="center"/>
    </xf>
    <xf numFmtId="44" fontId="15" fillId="5" borderId="6" xfId="1" applyFont="1" applyFill="1" applyBorder="1" applyAlignment="1" applyProtection="1">
      <alignment horizontal="center"/>
    </xf>
    <xf numFmtId="44" fontId="15" fillId="5" borderId="3" xfId="1" applyFont="1" applyFill="1" applyBorder="1" applyAlignment="1" applyProtection="1">
      <alignment horizontal="center"/>
    </xf>
    <xf numFmtId="0" fontId="23" fillId="5" borderId="28" xfId="0" applyFont="1" applyFill="1" applyBorder="1" applyAlignment="1">
      <alignment horizontal="center"/>
    </xf>
    <xf numFmtId="0" fontId="23" fillId="5" borderId="8" xfId="0" applyFont="1" applyFill="1" applyBorder="1" applyAlignment="1">
      <alignment horizontal="center"/>
    </xf>
    <xf numFmtId="0" fontId="23" fillId="5" borderId="29" xfId="0" applyFont="1" applyFill="1" applyBorder="1" applyAlignment="1">
      <alignment horizontal="center"/>
    </xf>
    <xf numFmtId="0" fontId="0" fillId="0" borderId="13" xfId="0" applyBorder="1" applyAlignment="1">
      <alignment horizontal="right" wrapText="1"/>
    </xf>
    <xf numFmtId="0" fontId="0" fillId="0" borderId="17" xfId="0" applyBorder="1" applyAlignment="1">
      <alignment horizontal="right" wrapText="1"/>
    </xf>
    <xf numFmtId="0" fontId="0" fillId="0" borderId="20" xfId="0" applyBorder="1" applyAlignment="1">
      <alignment horizontal="right" wrapText="1"/>
    </xf>
    <xf numFmtId="0" fontId="0" fillId="0" borderId="56" xfId="0" applyBorder="1" applyAlignment="1">
      <alignment horizontal="right" wrapText="1"/>
    </xf>
    <xf numFmtId="0" fontId="0" fillId="0" borderId="0" xfId="0" applyAlignment="1">
      <alignment horizontal="right" wrapText="1"/>
    </xf>
    <xf numFmtId="0" fontId="0" fillId="0" borderId="57" xfId="0" applyBorder="1" applyAlignment="1">
      <alignment horizontal="right" wrapText="1"/>
    </xf>
    <xf numFmtId="0" fontId="0" fillId="0" borderId="65" xfId="0" applyBorder="1" applyAlignment="1">
      <alignment horizontal="right" wrapText="1"/>
    </xf>
    <xf numFmtId="0" fontId="0" fillId="0" borderId="12" xfId="0" applyBorder="1" applyAlignment="1">
      <alignment horizontal="right" wrapText="1"/>
    </xf>
    <xf numFmtId="0" fontId="0" fillId="0" borderId="19" xfId="0" applyBorder="1" applyAlignment="1">
      <alignment horizontal="right" wrapText="1"/>
    </xf>
    <xf numFmtId="0" fontId="0" fillId="0" borderId="14" xfId="0" applyBorder="1" applyAlignment="1">
      <alignment horizontal="center"/>
    </xf>
    <xf numFmtId="0" fontId="0" fillId="5" borderId="0" xfId="0" applyFill="1" applyAlignment="1">
      <alignment horizontal="right"/>
    </xf>
    <xf numFmtId="0" fontId="0" fillId="5" borderId="66" xfId="0" applyFill="1" applyBorder="1" applyAlignment="1">
      <alignment horizontal="right"/>
    </xf>
    <xf numFmtId="0" fontId="0" fillId="0" borderId="5" xfId="0" applyBorder="1" applyAlignment="1">
      <alignment horizontal="right" vertical="center" wrapText="1" indent="1"/>
    </xf>
    <xf numFmtId="0" fontId="0" fillId="0" borderId="6" xfId="0" applyBorder="1" applyAlignment="1">
      <alignment horizontal="right" vertical="center" wrapText="1" indent="1"/>
    </xf>
    <xf numFmtId="0" fontId="0" fillId="0" borderId="3" xfId="0" applyBorder="1" applyAlignment="1">
      <alignment horizontal="right" vertical="center" wrapText="1" indent="1"/>
    </xf>
    <xf numFmtId="0" fontId="2" fillId="5" borderId="67" xfId="0" applyFont="1" applyFill="1" applyBorder="1" applyAlignment="1">
      <alignment horizontal="center" wrapText="1"/>
    </xf>
    <xf numFmtId="0" fontId="2" fillId="5" borderId="9" xfId="0" applyFont="1" applyFill="1" applyBorder="1" applyAlignment="1">
      <alignment horizontal="center" wrapText="1"/>
    </xf>
    <xf numFmtId="0" fontId="2" fillId="5" borderId="68" xfId="0" applyFont="1" applyFill="1" applyBorder="1" applyAlignment="1">
      <alignment horizontal="center" wrapText="1"/>
    </xf>
    <xf numFmtId="0" fontId="2" fillId="5" borderId="7" xfId="0" applyFont="1" applyFill="1" applyBorder="1" applyAlignment="1">
      <alignment horizontal="center" wrapText="1"/>
    </xf>
    <xf numFmtId="0" fontId="2" fillId="5" borderId="10" xfId="0" applyFont="1" applyFill="1" applyBorder="1" applyAlignment="1">
      <alignment horizontal="center" wrapText="1"/>
    </xf>
    <xf numFmtId="0" fontId="2" fillId="5" borderId="4" xfId="0" applyFont="1" applyFill="1" applyBorder="1" applyAlignment="1">
      <alignment horizontal="center" wrapText="1"/>
    </xf>
    <xf numFmtId="5" fontId="0" fillId="3" borderId="5" xfId="1" applyNumberFormat="1" applyFont="1" applyFill="1" applyBorder="1" applyAlignment="1" applyProtection="1">
      <alignment horizontal="center"/>
    </xf>
    <xf numFmtId="5" fontId="0" fillId="3" borderId="3" xfId="1" applyNumberFormat="1" applyFont="1" applyFill="1" applyBorder="1" applyAlignment="1" applyProtection="1">
      <alignment horizontal="center"/>
    </xf>
    <xf numFmtId="0" fontId="0" fillId="0" borderId="26" xfId="0" applyBorder="1" applyAlignment="1">
      <alignment horizontal="left"/>
    </xf>
    <xf numFmtId="0" fontId="0" fillId="0" borderId="26" xfId="0" applyBorder="1" applyAlignment="1">
      <alignment horizontal="center"/>
    </xf>
    <xf numFmtId="0" fontId="0" fillId="0" borderId="36" xfId="0" applyBorder="1" applyAlignment="1">
      <alignment horizontal="left"/>
    </xf>
    <xf numFmtId="0" fontId="0" fillId="0" borderId="36" xfId="0" applyBorder="1" applyAlignment="1">
      <alignment horizontal="center"/>
    </xf>
    <xf numFmtId="0" fontId="2" fillId="4" borderId="11" xfId="0" applyFont="1" applyFill="1" applyBorder="1" applyAlignment="1" applyProtection="1">
      <alignment horizontal="center"/>
      <protection locked="0"/>
    </xf>
    <xf numFmtId="0" fontId="2" fillId="4" borderId="0" xfId="0" applyFont="1" applyFill="1" applyAlignment="1" applyProtection="1">
      <alignment horizontal="center"/>
      <protection locked="0"/>
    </xf>
    <xf numFmtId="5" fontId="0" fillId="3" borderId="11" xfId="1" applyNumberFormat="1" applyFont="1" applyFill="1" applyBorder="1" applyAlignment="1" applyProtection="1">
      <alignment horizontal="center"/>
    </xf>
    <xf numFmtId="5" fontId="0" fillId="3" borderId="0" xfId="1" applyNumberFormat="1" applyFont="1" applyFill="1" applyBorder="1" applyAlignment="1" applyProtection="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3" xfId="0" applyFont="1" applyFill="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69" xfId="0" applyBorder="1" applyAlignment="1">
      <alignment horizontal="right" wrapText="1"/>
    </xf>
    <xf numFmtId="0" fontId="0" fillId="0" borderId="9" xfId="0" applyBorder="1" applyAlignment="1">
      <alignment horizontal="right" wrapText="1"/>
    </xf>
    <xf numFmtId="0" fontId="0" fillId="0" borderId="33" xfId="0" applyBorder="1" applyAlignment="1">
      <alignment horizontal="center" vertical="center"/>
    </xf>
    <xf numFmtId="0" fontId="0" fillId="0" borderId="55" xfId="0" applyBorder="1" applyAlignment="1">
      <alignment horizontal="center" vertical="center"/>
    </xf>
    <xf numFmtId="0" fontId="0" fillId="0" borderId="21" xfId="0" applyBorder="1" applyAlignment="1">
      <alignment horizontal="right"/>
    </xf>
    <xf numFmtId="0" fontId="0" fillId="0" borderId="22" xfId="0" applyBorder="1" applyAlignment="1">
      <alignment horizontal="right"/>
    </xf>
    <xf numFmtId="0" fontId="0" fillId="0" borderId="28" xfId="0" applyBorder="1" applyAlignment="1">
      <alignment horizontal="right"/>
    </xf>
    <xf numFmtId="0" fontId="0" fillId="0" borderId="1" xfId="0" applyBorder="1" applyAlignment="1">
      <alignment horizontal="right"/>
    </xf>
    <xf numFmtId="0" fontId="0" fillId="0" borderId="30" xfId="0" applyBorder="1" applyAlignment="1">
      <alignment horizontal="right"/>
    </xf>
    <xf numFmtId="0" fontId="0" fillId="0" borderId="3" xfId="0" applyBorder="1" applyAlignment="1">
      <alignment horizontal="right"/>
    </xf>
    <xf numFmtId="0" fontId="0" fillId="2" borderId="30" xfId="0" applyFill="1" applyBorder="1" applyAlignment="1">
      <alignment horizontal="center"/>
    </xf>
    <xf numFmtId="0" fontId="0" fillId="2" borderId="3" xfId="0" applyFill="1" applyBorder="1" applyAlignment="1">
      <alignment horizontal="center"/>
    </xf>
    <xf numFmtId="0" fontId="0" fillId="2" borderId="69" xfId="0" applyFill="1" applyBorder="1" applyAlignment="1">
      <alignment horizontal="center"/>
    </xf>
    <xf numFmtId="0" fontId="0" fillId="2" borderId="9" xfId="0" applyFill="1" applyBorder="1" applyAlignment="1">
      <alignment horizontal="center"/>
    </xf>
  </cellXfs>
  <cellStyles count="4">
    <cellStyle name="Currency" xfId="1" builtinId="4"/>
    <cellStyle name="Normal" xfId="0" builtinId="0"/>
    <cellStyle name="Normal 2" xfId="3" xr:uid="{675835F8-5569-4EA0-99AE-65375E5D3FAB}"/>
    <cellStyle name="Percent" xfId="2" builtinId="5"/>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286"/>
      <color rgb="FF0D1E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18</xdr:col>
      <xdr:colOff>0</xdr:colOff>
      <xdr:row>2</xdr:row>
      <xdr:rowOff>0</xdr:rowOff>
    </xdr:from>
    <xdr:to>
      <xdr:col>18</xdr:col>
      <xdr:colOff>0</xdr:colOff>
      <xdr:row>2</xdr:row>
      <xdr:rowOff>228600</xdr:rowOff>
    </xdr:to>
    <xdr:pic>
      <xdr:nvPicPr>
        <xdr:cNvPr id="3" name="Picture 9">
          <a:extLst>
            <a:ext uri="{FF2B5EF4-FFF2-40B4-BE49-F238E27FC236}">
              <a16:creationId xmlns:a16="http://schemas.microsoft.com/office/drawing/2014/main" id="{B062AFEB-BCF2-4D2F-B790-56372EB66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83050" y="18415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74083</xdr:colOff>
      <xdr:row>1</xdr:row>
      <xdr:rowOff>126997</xdr:rowOff>
    </xdr:from>
    <xdr:to>
      <xdr:col>15</xdr:col>
      <xdr:colOff>772583</xdr:colOff>
      <xdr:row>1</xdr:row>
      <xdr:rowOff>666746</xdr:rowOff>
    </xdr:to>
    <xdr:pic>
      <xdr:nvPicPr>
        <xdr:cNvPr id="4" name="Picture 43">
          <a:extLst>
            <a:ext uri="{FF2B5EF4-FFF2-40B4-BE49-F238E27FC236}">
              <a16:creationId xmlns:a16="http://schemas.microsoft.com/office/drawing/2014/main" id="{403F406D-C486-4A7A-9A63-CB26F84659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65500" y="190497"/>
          <a:ext cx="698500" cy="539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361950</xdr:colOff>
      <xdr:row>7</xdr:row>
      <xdr:rowOff>0</xdr:rowOff>
    </xdr:from>
    <xdr:to>
      <xdr:col>10</xdr:col>
      <xdr:colOff>1371600</xdr:colOff>
      <xdr:row>7</xdr:row>
      <xdr:rowOff>200025</xdr:rowOff>
    </xdr:to>
    <xdr:sp macro="" textlink="">
      <xdr:nvSpPr>
        <xdr:cNvPr id="5" name="Check Box 41" hidden="1">
          <a:extLst>
            <a:ext uri="{63B3BB69-23CF-44E3-9099-C40C66FF867C}">
              <a14:compatExt xmlns:a14="http://schemas.microsoft.com/office/drawing/2010/main" spid="_x0000_s1065"/>
            </a:ext>
            <a:ext uri="{FF2B5EF4-FFF2-40B4-BE49-F238E27FC236}">
              <a16:creationId xmlns:a16="http://schemas.microsoft.com/office/drawing/2014/main" id="{4CB67BBE-590C-4D00-84D4-2861043585B7}"/>
            </a:ext>
          </a:extLst>
        </xdr:cNvPr>
        <xdr:cNvSpPr/>
      </xdr:nvSpPr>
      <xdr:spPr bwMode="auto">
        <a:xfrm>
          <a:off x="8801100" y="15684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8</xdr:row>
      <xdr:rowOff>0</xdr:rowOff>
    </xdr:from>
    <xdr:to>
      <xdr:col>10</xdr:col>
      <xdr:colOff>1371600</xdr:colOff>
      <xdr:row>8</xdr:row>
      <xdr:rowOff>196850</xdr:rowOff>
    </xdr:to>
    <xdr:sp macro="" textlink="">
      <xdr:nvSpPr>
        <xdr:cNvPr id="6" name="Check Box 42" hidden="1">
          <a:extLst>
            <a:ext uri="{63B3BB69-23CF-44E3-9099-C40C66FF867C}">
              <a14:compatExt xmlns:a14="http://schemas.microsoft.com/office/drawing/2010/main" spid="_x0000_s1066"/>
            </a:ext>
            <a:ext uri="{FF2B5EF4-FFF2-40B4-BE49-F238E27FC236}">
              <a16:creationId xmlns:a16="http://schemas.microsoft.com/office/drawing/2014/main" id="{AA1AE5AF-4DDB-4A0E-B883-AFBC1330619B}"/>
            </a:ext>
          </a:extLst>
        </xdr:cNvPr>
        <xdr:cNvSpPr/>
      </xdr:nvSpPr>
      <xdr:spPr bwMode="auto">
        <a:xfrm>
          <a:off x="8801100" y="18732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9</xdr:row>
      <xdr:rowOff>0</xdr:rowOff>
    </xdr:from>
    <xdr:to>
      <xdr:col>10</xdr:col>
      <xdr:colOff>1371600</xdr:colOff>
      <xdr:row>9</xdr:row>
      <xdr:rowOff>200025</xdr:rowOff>
    </xdr:to>
    <xdr:sp macro="" textlink="">
      <xdr:nvSpPr>
        <xdr:cNvPr id="7" name="Check Box 43" hidden="1">
          <a:extLst>
            <a:ext uri="{63B3BB69-23CF-44E3-9099-C40C66FF867C}">
              <a14:compatExt xmlns:a14="http://schemas.microsoft.com/office/drawing/2010/main" spid="_x0000_s1067"/>
            </a:ext>
            <a:ext uri="{FF2B5EF4-FFF2-40B4-BE49-F238E27FC236}">
              <a16:creationId xmlns:a16="http://schemas.microsoft.com/office/drawing/2014/main" id="{54E5CAC0-2928-40C1-9154-8F18B5CA6E8E}"/>
            </a:ext>
          </a:extLst>
        </xdr:cNvPr>
        <xdr:cNvSpPr/>
      </xdr:nvSpPr>
      <xdr:spPr bwMode="auto">
        <a:xfrm>
          <a:off x="8801100" y="218440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16</xdr:row>
      <xdr:rowOff>0</xdr:rowOff>
    </xdr:from>
    <xdr:to>
      <xdr:col>10</xdr:col>
      <xdr:colOff>1371600</xdr:colOff>
      <xdr:row>16</xdr:row>
      <xdr:rowOff>196850</xdr:rowOff>
    </xdr:to>
    <xdr:sp macro="" textlink="">
      <xdr:nvSpPr>
        <xdr:cNvPr id="8" name="Check Box 46" hidden="1">
          <a:extLst>
            <a:ext uri="{63B3BB69-23CF-44E3-9099-C40C66FF867C}">
              <a14:compatExt xmlns:a14="http://schemas.microsoft.com/office/drawing/2010/main" spid="_x0000_s1070"/>
            </a:ext>
            <a:ext uri="{FF2B5EF4-FFF2-40B4-BE49-F238E27FC236}">
              <a16:creationId xmlns:a16="http://schemas.microsoft.com/office/drawing/2014/main" id="{6CBC9C08-4C73-44C9-BB15-4B2D8124948D}"/>
            </a:ext>
          </a:extLst>
        </xdr:cNvPr>
        <xdr:cNvSpPr/>
      </xdr:nvSpPr>
      <xdr:spPr bwMode="auto">
        <a:xfrm>
          <a:off x="8801100" y="43624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11</xdr:col>
      <xdr:colOff>266700</xdr:colOff>
      <xdr:row>7</xdr:row>
      <xdr:rowOff>0</xdr:rowOff>
    </xdr:from>
    <xdr:to>
      <xdr:col>12</xdr:col>
      <xdr:colOff>9525</xdr:colOff>
      <xdr:row>7</xdr:row>
      <xdr:rowOff>200025</xdr:rowOff>
    </xdr:to>
    <xdr:sp macro="" textlink="">
      <xdr:nvSpPr>
        <xdr:cNvPr id="9" name="Check Box 51" hidden="1">
          <a:extLst>
            <a:ext uri="{63B3BB69-23CF-44E3-9099-C40C66FF867C}">
              <a14:compatExt xmlns:a14="http://schemas.microsoft.com/office/drawing/2010/main" spid="_x0000_s1075"/>
            </a:ext>
            <a:ext uri="{FF2B5EF4-FFF2-40B4-BE49-F238E27FC236}">
              <a16:creationId xmlns:a16="http://schemas.microsoft.com/office/drawing/2014/main" id="{FAAC5917-E698-4FFF-B123-3CBAB4721941}"/>
            </a:ext>
          </a:extLst>
        </xdr:cNvPr>
        <xdr:cNvSpPr/>
      </xdr:nvSpPr>
      <xdr:spPr bwMode="auto">
        <a:xfrm>
          <a:off x="9944100" y="15684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8</xdr:row>
      <xdr:rowOff>0</xdr:rowOff>
    </xdr:from>
    <xdr:to>
      <xdr:col>12</xdr:col>
      <xdr:colOff>9525</xdr:colOff>
      <xdr:row>8</xdr:row>
      <xdr:rowOff>196850</xdr:rowOff>
    </xdr:to>
    <xdr:sp macro="" textlink="">
      <xdr:nvSpPr>
        <xdr:cNvPr id="10" name="Check Box 52" hidden="1">
          <a:extLst>
            <a:ext uri="{63B3BB69-23CF-44E3-9099-C40C66FF867C}">
              <a14:compatExt xmlns:a14="http://schemas.microsoft.com/office/drawing/2010/main" spid="_x0000_s1076"/>
            </a:ext>
            <a:ext uri="{FF2B5EF4-FFF2-40B4-BE49-F238E27FC236}">
              <a16:creationId xmlns:a16="http://schemas.microsoft.com/office/drawing/2014/main" id="{51B8D0E4-40A2-46ED-9553-01FF5ADEB9BB}"/>
            </a:ext>
          </a:extLst>
        </xdr:cNvPr>
        <xdr:cNvSpPr/>
      </xdr:nvSpPr>
      <xdr:spPr bwMode="auto">
        <a:xfrm>
          <a:off x="9944100" y="18732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16</xdr:row>
      <xdr:rowOff>0</xdr:rowOff>
    </xdr:from>
    <xdr:to>
      <xdr:col>12</xdr:col>
      <xdr:colOff>9525</xdr:colOff>
      <xdr:row>16</xdr:row>
      <xdr:rowOff>196850</xdr:rowOff>
    </xdr:to>
    <xdr:sp macro="" textlink="">
      <xdr:nvSpPr>
        <xdr:cNvPr id="11" name="Check Box 58" hidden="1">
          <a:extLst>
            <a:ext uri="{63B3BB69-23CF-44E3-9099-C40C66FF867C}">
              <a14:compatExt xmlns:a14="http://schemas.microsoft.com/office/drawing/2010/main" spid="_x0000_s1082"/>
            </a:ext>
            <a:ext uri="{FF2B5EF4-FFF2-40B4-BE49-F238E27FC236}">
              <a16:creationId xmlns:a16="http://schemas.microsoft.com/office/drawing/2014/main" id="{4BBF8768-EF6F-40DE-AD40-DF8018385E27}"/>
            </a:ext>
          </a:extLst>
        </xdr:cNvPr>
        <xdr:cNvSpPr/>
      </xdr:nvSpPr>
      <xdr:spPr bwMode="auto">
        <a:xfrm>
          <a:off x="9944100" y="43624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9</xdr:row>
      <xdr:rowOff>0</xdr:rowOff>
    </xdr:from>
    <xdr:to>
      <xdr:col>12</xdr:col>
      <xdr:colOff>9525</xdr:colOff>
      <xdr:row>9</xdr:row>
      <xdr:rowOff>200025</xdr:rowOff>
    </xdr:to>
    <xdr:sp macro="" textlink="">
      <xdr:nvSpPr>
        <xdr:cNvPr id="12" name="Check Box 59" hidden="1">
          <a:extLst>
            <a:ext uri="{63B3BB69-23CF-44E3-9099-C40C66FF867C}">
              <a14:compatExt xmlns:a14="http://schemas.microsoft.com/office/drawing/2010/main" spid="_x0000_s1083"/>
            </a:ext>
            <a:ext uri="{FF2B5EF4-FFF2-40B4-BE49-F238E27FC236}">
              <a16:creationId xmlns:a16="http://schemas.microsoft.com/office/drawing/2014/main" id="{652346DD-C635-4005-8881-1B5872755931}"/>
            </a:ext>
          </a:extLst>
        </xdr:cNvPr>
        <xdr:cNvSpPr/>
      </xdr:nvSpPr>
      <xdr:spPr bwMode="auto">
        <a:xfrm>
          <a:off x="9944100" y="218440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10</xdr:col>
      <xdr:colOff>361950</xdr:colOff>
      <xdr:row>10</xdr:row>
      <xdr:rowOff>0</xdr:rowOff>
    </xdr:from>
    <xdr:to>
      <xdr:col>10</xdr:col>
      <xdr:colOff>1371600</xdr:colOff>
      <xdr:row>10</xdr:row>
      <xdr:rowOff>196850</xdr:rowOff>
    </xdr:to>
    <xdr:sp macro="" textlink="">
      <xdr:nvSpPr>
        <xdr:cNvPr id="13" name="Check Box 61" hidden="1">
          <a:extLst>
            <a:ext uri="{63B3BB69-23CF-44E3-9099-C40C66FF867C}">
              <a14:compatExt xmlns:a14="http://schemas.microsoft.com/office/drawing/2010/main" spid="_x0000_s1085"/>
            </a:ext>
            <a:ext uri="{FF2B5EF4-FFF2-40B4-BE49-F238E27FC236}">
              <a16:creationId xmlns:a16="http://schemas.microsoft.com/office/drawing/2014/main" id="{336EE174-9139-42EA-9E30-0014A5119B13}"/>
            </a:ext>
          </a:extLst>
        </xdr:cNvPr>
        <xdr:cNvSpPr/>
      </xdr:nvSpPr>
      <xdr:spPr bwMode="auto">
        <a:xfrm>
          <a:off x="8801100" y="24955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11</xdr:row>
      <xdr:rowOff>0</xdr:rowOff>
    </xdr:from>
    <xdr:to>
      <xdr:col>10</xdr:col>
      <xdr:colOff>1371600</xdr:colOff>
      <xdr:row>11</xdr:row>
      <xdr:rowOff>200025</xdr:rowOff>
    </xdr:to>
    <xdr:sp macro="" textlink="">
      <xdr:nvSpPr>
        <xdr:cNvPr id="14" name="Check Box 62" hidden="1">
          <a:extLst>
            <a:ext uri="{63B3BB69-23CF-44E3-9099-C40C66FF867C}">
              <a14:compatExt xmlns:a14="http://schemas.microsoft.com/office/drawing/2010/main" spid="_x0000_s1086"/>
            </a:ext>
            <a:ext uri="{FF2B5EF4-FFF2-40B4-BE49-F238E27FC236}">
              <a16:creationId xmlns:a16="http://schemas.microsoft.com/office/drawing/2014/main" id="{73ACB1FD-8100-4BFD-9E8F-E1602474064E}"/>
            </a:ext>
          </a:extLst>
        </xdr:cNvPr>
        <xdr:cNvSpPr/>
      </xdr:nvSpPr>
      <xdr:spPr bwMode="auto">
        <a:xfrm>
          <a:off x="8801100" y="280670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12</xdr:row>
      <xdr:rowOff>0</xdr:rowOff>
    </xdr:from>
    <xdr:to>
      <xdr:col>10</xdr:col>
      <xdr:colOff>1371600</xdr:colOff>
      <xdr:row>12</xdr:row>
      <xdr:rowOff>196850</xdr:rowOff>
    </xdr:to>
    <xdr:sp macro="" textlink="">
      <xdr:nvSpPr>
        <xdr:cNvPr id="15" name="Check Box 63" hidden="1">
          <a:extLst>
            <a:ext uri="{63B3BB69-23CF-44E3-9099-C40C66FF867C}">
              <a14:compatExt xmlns:a14="http://schemas.microsoft.com/office/drawing/2010/main" spid="_x0000_s1087"/>
            </a:ext>
            <a:ext uri="{FF2B5EF4-FFF2-40B4-BE49-F238E27FC236}">
              <a16:creationId xmlns:a16="http://schemas.microsoft.com/office/drawing/2014/main" id="{3F776221-3C7A-4ABF-8CD9-1F826A809F89}"/>
            </a:ext>
          </a:extLst>
        </xdr:cNvPr>
        <xdr:cNvSpPr/>
      </xdr:nvSpPr>
      <xdr:spPr bwMode="auto">
        <a:xfrm>
          <a:off x="8801100" y="31178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13</xdr:row>
      <xdr:rowOff>0</xdr:rowOff>
    </xdr:from>
    <xdr:to>
      <xdr:col>10</xdr:col>
      <xdr:colOff>1371600</xdr:colOff>
      <xdr:row>13</xdr:row>
      <xdr:rowOff>200025</xdr:rowOff>
    </xdr:to>
    <xdr:sp macro="" textlink="">
      <xdr:nvSpPr>
        <xdr:cNvPr id="16" name="Check Box 64" hidden="1">
          <a:extLst>
            <a:ext uri="{63B3BB69-23CF-44E3-9099-C40C66FF867C}">
              <a14:compatExt xmlns:a14="http://schemas.microsoft.com/office/drawing/2010/main" spid="_x0000_s1088"/>
            </a:ext>
            <a:ext uri="{FF2B5EF4-FFF2-40B4-BE49-F238E27FC236}">
              <a16:creationId xmlns:a16="http://schemas.microsoft.com/office/drawing/2014/main" id="{5051A726-9115-4107-BDBE-D459C22342DD}"/>
            </a:ext>
          </a:extLst>
        </xdr:cNvPr>
        <xdr:cNvSpPr/>
      </xdr:nvSpPr>
      <xdr:spPr bwMode="auto">
        <a:xfrm>
          <a:off x="8801100" y="342900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14</xdr:row>
      <xdr:rowOff>0</xdr:rowOff>
    </xdr:from>
    <xdr:to>
      <xdr:col>10</xdr:col>
      <xdr:colOff>1371600</xdr:colOff>
      <xdr:row>14</xdr:row>
      <xdr:rowOff>196850</xdr:rowOff>
    </xdr:to>
    <xdr:sp macro="" textlink="">
      <xdr:nvSpPr>
        <xdr:cNvPr id="17" name="Check Box 65" hidden="1">
          <a:extLst>
            <a:ext uri="{63B3BB69-23CF-44E3-9099-C40C66FF867C}">
              <a14:compatExt xmlns:a14="http://schemas.microsoft.com/office/drawing/2010/main" spid="_x0000_s1089"/>
            </a:ext>
            <a:ext uri="{FF2B5EF4-FFF2-40B4-BE49-F238E27FC236}">
              <a16:creationId xmlns:a16="http://schemas.microsoft.com/office/drawing/2014/main" id="{8996C3F8-37C5-4F6B-B548-1A14439E1307}"/>
            </a:ext>
          </a:extLst>
        </xdr:cNvPr>
        <xdr:cNvSpPr/>
      </xdr:nvSpPr>
      <xdr:spPr bwMode="auto">
        <a:xfrm>
          <a:off x="8801100" y="374015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10</xdr:col>
      <xdr:colOff>361950</xdr:colOff>
      <xdr:row>15</xdr:row>
      <xdr:rowOff>0</xdr:rowOff>
    </xdr:from>
    <xdr:to>
      <xdr:col>10</xdr:col>
      <xdr:colOff>1371600</xdr:colOff>
      <xdr:row>15</xdr:row>
      <xdr:rowOff>200025</xdr:rowOff>
    </xdr:to>
    <xdr:sp macro="" textlink="">
      <xdr:nvSpPr>
        <xdr:cNvPr id="18" name="Check Box 66" hidden="1">
          <a:extLst>
            <a:ext uri="{63B3BB69-23CF-44E3-9099-C40C66FF867C}">
              <a14:compatExt xmlns:a14="http://schemas.microsoft.com/office/drawing/2010/main" spid="_x0000_s1090"/>
            </a:ext>
            <a:ext uri="{FF2B5EF4-FFF2-40B4-BE49-F238E27FC236}">
              <a16:creationId xmlns:a16="http://schemas.microsoft.com/office/drawing/2014/main" id="{14453993-27AB-4904-A6E6-5B45066233CC}"/>
            </a:ext>
          </a:extLst>
        </xdr:cNvPr>
        <xdr:cNvSpPr/>
      </xdr:nvSpPr>
      <xdr:spPr bwMode="auto">
        <a:xfrm>
          <a:off x="8801100" y="4051300"/>
          <a:ext cx="9525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11</xdr:col>
      <xdr:colOff>266700</xdr:colOff>
      <xdr:row>10</xdr:row>
      <xdr:rowOff>0</xdr:rowOff>
    </xdr:from>
    <xdr:to>
      <xdr:col>12</xdr:col>
      <xdr:colOff>9525</xdr:colOff>
      <xdr:row>10</xdr:row>
      <xdr:rowOff>196850</xdr:rowOff>
    </xdr:to>
    <xdr:sp macro="" textlink="">
      <xdr:nvSpPr>
        <xdr:cNvPr id="19" name="Check Box 67" hidden="1">
          <a:extLst>
            <a:ext uri="{63B3BB69-23CF-44E3-9099-C40C66FF867C}">
              <a14:compatExt xmlns:a14="http://schemas.microsoft.com/office/drawing/2010/main" spid="_x0000_s1091"/>
            </a:ext>
            <a:ext uri="{FF2B5EF4-FFF2-40B4-BE49-F238E27FC236}">
              <a16:creationId xmlns:a16="http://schemas.microsoft.com/office/drawing/2014/main" id="{19AF48DC-033D-4EC5-8F35-00B846E564E7}"/>
            </a:ext>
          </a:extLst>
        </xdr:cNvPr>
        <xdr:cNvSpPr/>
      </xdr:nvSpPr>
      <xdr:spPr bwMode="auto">
        <a:xfrm>
          <a:off x="9944100" y="24955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11</xdr:row>
      <xdr:rowOff>0</xdr:rowOff>
    </xdr:from>
    <xdr:to>
      <xdr:col>12</xdr:col>
      <xdr:colOff>9525</xdr:colOff>
      <xdr:row>11</xdr:row>
      <xdr:rowOff>200025</xdr:rowOff>
    </xdr:to>
    <xdr:sp macro="" textlink="">
      <xdr:nvSpPr>
        <xdr:cNvPr id="20" name="Check Box 68" hidden="1">
          <a:extLst>
            <a:ext uri="{63B3BB69-23CF-44E3-9099-C40C66FF867C}">
              <a14:compatExt xmlns:a14="http://schemas.microsoft.com/office/drawing/2010/main" spid="_x0000_s1092"/>
            </a:ext>
            <a:ext uri="{FF2B5EF4-FFF2-40B4-BE49-F238E27FC236}">
              <a16:creationId xmlns:a16="http://schemas.microsoft.com/office/drawing/2014/main" id="{5D4A59DD-4478-41D7-AEA7-B3F2CCF57CF7}"/>
            </a:ext>
          </a:extLst>
        </xdr:cNvPr>
        <xdr:cNvSpPr/>
      </xdr:nvSpPr>
      <xdr:spPr bwMode="auto">
        <a:xfrm>
          <a:off x="9944100" y="280670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12</xdr:row>
      <xdr:rowOff>0</xdr:rowOff>
    </xdr:from>
    <xdr:to>
      <xdr:col>12</xdr:col>
      <xdr:colOff>9525</xdr:colOff>
      <xdr:row>12</xdr:row>
      <xdr:rowOff>196850</xdr:rowOff>
    </xdr:to>
    <xdr:sp macro="" textlink="">
      <xdr:nvSpPr>
        <xdr:cNvPr id="21" name="Check Box 69" hidden="1">
          <a:extLst>
            <a:ext uri="{63B3BB69-23CF-44E3-9099-C40C66FF867C}">
              <a14:compatExt xmlns:a14="http://schemas.microsoft.com/office/drawing/2010/main" spid="_x0000_s1093"/>
            </a:ext>
            <a:ext uri="{FF2B5EF4-FFF2-40B4-BE49-F238E27FC236}">
              <a16:creationId xmlns:a16="http://schemas.microsoft.com/office/drawing/2014/main" id="{FF3D6D96-DD16-41A0-B9E5-37829282B00C}"/>
            </a:ext>
          </a:extLst>
        </xdr:cNvPr>
        <xdr:cNvSpPr/>
      </xdr:nvSpPr>
      <xdr:spPr bwMode="auto">
        <a:xfrm>
          <a:off x="9944100" y="31178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13</xdr:row>
      <xdr:rowOff>0</xdr:rowOff>
    </xdr:from>
    <xdr:to>
      <xdr:col>12</xdr:col>
      <xdr:colOff>9525</xdr:colOff>
      <xdr:row>13</xdr:row>
      <xdr:rowOff>200025</xdr:rowOff>
    </xdr:to>
    <xdr:sp macro="" textlink="">
      <xdr:nvSpPr>
        <xdr:cNvPr id="22" name="Check Box 70" hidden="1">
          <a:extLst>
            <a:ext uri="{63B3BB69-23CF-44E3-9099-C40C66FF867C}">
              <a14:compatExt xmlns:a14="http://schemas.microsoft.com/office/drawing/2010/main" spid="_x0000_s1094"/>
            </a:ext>
            <a:ext uri="{FF2B5EF4-FFF2-40B4-BE49-F238E27FC236}">
              <a16:creationId xmlns:a16="http://schemas.microsoft.com/office/drawing/2014/main" id="{29251214-2FD9-4460-A787-D420F12BCA42}"/>
            </a:ext>
          </a:extLst>
        </xdr:cNvPr>
        <xdr:cNvSpPr/>
      </xdr:nvSpPr>
      <xdr:spPr bwMode="auto">
        <a:xfrm>
          <a:off x="9944100" y="342900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14</xdr:row>
      <xdr:rowOff>0</xdr:rowOff>
    </xdr:from>
    <xdr:to>
      <xdr:col>12</xdr:col>
      <xdr:colOff>9525</xdr:colOff>
      <xdr:row>14</xdr:row>
      <xdr:rowOff>196850</xdr:rowOff>
    </xdr:to>
    <xdr:sp macro="" textlink="">
      <xdr:nvSpPr>
        <xdr:cNvPr id="23" name="Check Box 71" hidden="1">
          <a:extLst>
            <a:ext uri="{63B3BB69-23CF-44E3-9099-C40C66FF867C}">
              <a14:compatExt xmlns:a14="http://schemas.microsoft.com/office/drawing/2010/main" spid="_x0000_s1095"/>
            </a:ext>
            <a:ext uri="{FF2B5EF4-FFF2-40B4-BE49-F238E27FC236}">
              <a16:creationId xmlns:a16="http://schemas.microsoft.com/office/drawing/2014/main" id="{77236B60-4BA0-4D7C-B99F-350C67C39BCA}"/>
            </a:ext>
          </a:extLst>
        </xdr:cNvPr>
        <xdr:cNvSpPr/>
      </xdr:nvSpPr>
      <xdr:spPr bwMode="auto">
        <a:xfrm>
          <a:off x="9944100" y="374015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11</xdr:col>
      <xdr:colOff>266700</xdr:colOff>
      <xdr:row>15</xdr:row>
      <xdr:rowOff>0</xdr:rowOff>
    </xdr:from>
    <xdr:to>
      <xdr:col>12</xdr:col>
      <xdr:colOff>9525</xdr:colOff>
      <xdr:row>15</xdr:row>
      <xdr:rowOff>200025</xdr:rowOff>
    </xdr:to>
    <xdr:sp macro="" textlink="">
      <xdr:nvSpPr>
        <xdr:cNvPr id="24" name="Check Box 72" hidden="1">
          <a:extLst>
            <a:ext uri="{63B3BB69-23CF-44E3-9099-C40C66FF867C}">
              <a14:compatExt xmlns:a14="http://schemas.microsoft.com/office/drawing/2010/main" spid="_x0000_s1096"/>
            </a:ext>
            <a:ext uri="{FF2B5EF4-FFF2-40B4-BE49-F238E27FC236}">
              <a16:creationId xmlns:a16="http://schemas.microsoft.com/office/drawing/2014/main" id="{E221D27A-1B50-469E-9D08-6C4CC6F09D34}"/>
            </a:ext>
          </a:extLst>
        </xdr:cNvPr>
        <xdr:cNvSpPr/>
      </xdr:nvSpPr>
      <xdr:spPr bwMode="auto">
        <a:xfrm>
          <a:off x="9944100" y="4051300"/>
          <a:ext cx="904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oneCellAnchor>
    <xdr:from>
      <xdr:col>10</xdr:col>
      <xdr:colOff>361950</xdr:colOff>
      <xdr:row>8</xdr:row>
      <xdr:rowOff>0</xdr:rowOff>
    </xdr:from>
    <xdr:ext cx="1009650" cy="200025"/>
    <xdr:sp macro="" textlink="">
      <xdr:nvSpPr>
        <xdr:cNvPr id="25" name="Check Box 41" hidden="1">
          <a:extLst>
            <a:ext uri="{63B3BB69-23CF-44E3-9099-C40C66FF867C}">
              <a14:compatExt xmlns:a14="http://schemas.microsoft.com/office/drawing/2010/main" spid="_x0000_s1065"/>
            </a:ext>
            <a:ext uri="{FF2B5EF4-FFF2-40B4-BE49-F238E27FC236}">
              <a16:creationId xmlns:a16="http://schemas.microsoft.com/office/drawing/2014/main" id="{B76CA997-A195-4717-9508-8AAA85327372}"/>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9</xdr:row>
      <xdr:rowOff>0</xdr:rowOff>
    </xdr:from>
    <xdr:ext cx="1009650" cy="200025"/>
    <xdr:sp macro="" textlink="">
      <xdr:nvSpPr>
        <xdr:cNvPr id="26" name="Check Box 41" hidden="1">
          <a:extLst>
            <a:ext uri="{63B3BB69-23CF-44E3-9099-C40C66FF867C}">
              <a14:compatExt xmlns:a14="http://schemas.microsoft.com/office/drawing/2010/main" spid="_x0000_s1065"/>
            </a:ext>
            <a:ext uri="{FF2B5EF4-FFF2-40B4-BE49-F238E27FC236}">
              <a16:creationId xmlns:a16="http://schemas.microsoft.com/office/drawing/2014/main" id="{BA38786C-6C3B-4B22-9007-51AC892B05C7}"/>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10</xdr:row>
      <xdr:rowOff>0</xdr:rowOff>
    </xdr:from>
    <xdr:ext cx="1009650" cy="200025"/>
    <xdr:sp macro="" textlink="">
      <xdr:nvSpPr>
        <xdr:cNvPr id="27" name="Check Box 41" hidden="1">
          <a:extLst>
            <a:ext uri="{63B3BB69-23CF-44E3-9099-C40C66FF867C}">
              <a14:compatExt xmlns:a14="http://schemas.microsoft.com/office/drawing/2010/main" spid="_x0000_s1065"/>
            </a:ext>
            <a:ext uri="{FF2B5EF4-FFF2-40B4-BE49-F238E27FC236}">
              <a16:creationId xmlns:a16="http://schemas.microsoft.com/office/drawing/2014/main" id="{EE7C3C62-B8A7-44A3-9DFE-5D82FE5312FB}"/>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11</xdr:row>
      <xdr:rowOff>0</xdr:rowOff>
    </xdr:from>
    <xdr:ext cx="1009650" cy="200025"/>
    <xdr:sp macro="" textlink="">
      <xdr:nvSpPr>
        <xdr:cNvPr id="28" name="Check Box 41" hidden="1">
          <a:extLst>
            <a:ext uri="{63B3BB69-23CF-44E3-9099-C40C66FF867C}">
              <a14:compatExt xmlns:a14="http://schemas.microsoft.com/office/drawing/2010/main" spid="_x0000_s1065"/>
            </a:ext>
            <a:ext uri="{FF2B5EF4-FFF2-40B4-BE49-F238E27FC236}">
              <a16:creationId xmlns:a16="http://schemas.microsoft.com/office/drawing/2014/main" id="{5FBBFED7-14AE-4332-B695-BE487F489D82}"/>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12</xdr:row>
      <xdr:rowOff>0</xdr:rowOff>
    </xdr:from>
    <xdr:ext cx="1009650" cy="200025"/>
    <xdr:sp macro="" textlink="">
      <xdr:nvSpPr>
        <xdr:cNvPr id="29" name="Check Box 41" hidden="1">
          <a:extLst>
            <a:ext uri="{63B3BB69-23CF-44E3-9099-C40C66FF867C}">
              <a14:compatExt xmlns:a14="http://schemas.microsoft.com/office/drawing/2010/main" spid="_x0000_s1065"/>
            </a:ext>
            <a:ext uri="{FF2B5EF4-FFF2-40B4-BE49-F238E27FC236}">
              <a16:creationId xmlns:a16="http://schemas.microsoft.com/office/drawing/2014/main" id="{C857BED0-FE1D-4B85-AC89-75E5CF144151}"/>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13</xdr:row>
      <xdr:rowOff>0</xdr:rowOff>
    </xdr:from>
    <xdr:ext cx="1009650" cy="200025"/>
    <xdr:sp macro="" textlink="">
      <xdr:nvSpPr>
        <xdr:cNvPr id="30" name="Check Box 41" hidden="1">
          <a:extLst>
            <a:ext uri="{63B3BB69-23CF-44E3-9099-C40C66FF867C}">
              <a14:compatExt xmlns:a14="http://schemas.microsoft.com/office/drawing/2010/main" spid="_x0000_s1065"/>
            </a:ext>
            <a:ext uri="{FF2B5EF4-FFF2-40B4-BE49-F238E27FC236}">
              <a16:creationId xmlns:a16="http://schemas.microsoft.com/office/drawing/2014/main" id="{12E09986-1D1A-4BAF-AC0A-7678C8189633}"/>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14</xdr:row>
      <xdr:rowOff>0</xdr:rowOff>
    </xdr:from>
    <xdr:ext cx="1009650" cy="200025"/>
    <xdr:sp macro="" textlink="">
      <xdr:nvSpPr>
        <xdr:cNvPr id="31" name="Check Box 41" hidden="1">
          <a:extLst>
            <a:ext uri="{63B3BB69-23CF-44E3-9099-C40C66FF867C}">
              <a14:compatExt xmlns:a14="http://schemas.microsoft.com/office/drawing/2010/main" spid="_x0000_s1065"/>
            </a:ext>
            <a:ext uri="{FF2B5EF4-FFF2-40B4-BE49-F238E27FC236}">
              <a16:creationId xmlns:a16="http://schemas.microsoft.com/office/drawing/2014/main" id="{B51726CA-D164-447B-80D8-02676AD3CA13}"/>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15</xdr:row>
      <xdr:rowOff>0</xdr:rowOff>
    </xdr:from>
    <xdr:ext cx="1009650" cy="200025"/>
    <xdr:sp macro="" textlink="">
      <xdr:nvSpPr>
        <xdr:cNvPr id="32" name="Check Box 41" hidden="1">
          <a:extLst>
            <a:ext uri="{63B3BB69-23CF-44E3-9099-C40C66FF867C}">
              <a14:compatExt xmlns:a14="http://schemas.microsoft.com/office/drawing/2010/main" spid="_x0000_s1065"/>
            </a:ext>
            <a:ext uri="{FF2B5EF4-FFF2-40B4-BE49-F238E27FC236}">
              <a16:creationId xmlns:a16="http://schemas.microsoft.com/office/drawing/2014/main" id="{2B0985C1-0077-41E0-BC43-2BEA635BD03F}"/>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oneCellAnchor>
    <xdr:from>
      <xdr:col>10</xdr:col>
      <xdr:colOff>361950</xdr:colOff>
      <xdr:row>16</xdr:row>
      <xdr:rowOff>0</xdr:rowOff>
    </xdr:from>
    <xdr:ext cx="1009650" cy="200025"/>
    <xdr:sp macro="" textlink="">
      <xdr:nvSpPr>
        <xdr:cNvPr id="33" name="Check Box 41" hidden="1">
          <a:extLst>
            <a:ext uri="{63B3BB69-23CF-44E3-9099-C40C66FF867C}">
              <a14:compatExt xmlns:a14="http://schemas.microsoft.com/office/drawing/2010/main" spid="_x0000_s1065"/>
            </a:ext>
            <a:ext uri="{FF2B5EF4-FFF2-40B4-BE49-F238E27FC236}">
              <a16:creationId xmlns:a16="http://schemas.microsoft.com/office/drawing/2014/main" id="{74FBEE4A-B510-4136-8CCC-C10E604F8668}"/>
            </a:ext>
          </a:extLst>
        </xdr:cNvPr>
        <xdr:cNvSpPr/>
      </xdr:nvSpPr>
      <xdr:spPr bwMode="auto">
        <a:xfrm>
          <a:off x="8818033" y="2032000"/>
          <a:ext cx="10096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oneCellAnchor>
  <xdr:twoCellAnchor editAs="oneCell">
    <xdr:from>
      <xdr:col>2</xdr:col>
      <xdr:colOff>349250</xdr:colOff>
      <xdr:row>1</xdr:row>
      <xdr:rowOff>21167</xdr:rowOff>
    </xdr:from>
    <xdr:to>
      <xdr:col>3</xdr:col>
      <xdr:colOff>435186</xdr:colOff>
      <xdr:row>1</xdr:row>
      <xdr:rowOff>752687</xdr:rowOff>
    </xdr:to>
    <xdr:pic>
      <xdr:nvPicPr>
        <xdr:cNvPr id="34" name="Picture 33">
          <a:extLst>
            <a:ext uri="{FF2B5EF4-FFF2-40B4-BE49-F238E27FC236}">
              <a16:creationId xmlns:a16="http://schemas.microsoft.com/office/drawing/2014/main" id="{6A55BE39-5B66-438F-B09D-CB2C9B21DAC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8583" y="84667"/>
          <a:ext cx="73152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139700</xdr:rowOff>
    </xdr:from>
    <xdr:to>
      <xdr:col>1</xdr:col>
      <xdr:colOff>292100</xdr:colOff>
      <xdr:row>5</xdr:row>
      <xdr:rowOff>95250</xdr:rowOff>
    </xdr:to>
    <xdr:pic>
      <xdr:nvPicPr>
        <xdr:cNvPr id="3" name="Picture 2">
          <a:extLst>
            <a:ext uri="{FF2B5EF4-FFF2-40B4-BE49-F238E27FC236}">
              <a16:creationId xmlns:a16="http://schemas.microsoft.com/office/drawing/2014/main" id="{A9999068-A666-4B5E-B9C0-9E1AE1CA9D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397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120650</xdr:colOff>
      <xdr:row>0</xdr:row>
      <xdr:rowOff>44450</xdr:rowOff>
    </xdr:from>
    <xdr:to>
      <xdr:col>1</xdr:col>
      <xdr:colOff>666750</xdr:colOff>
      <xdr:row>3</xdr:row>
      <xdr:rowOff>44450</xdr:rowOff>
    </xdr:to>
    <xdr:pic>
      <xdr:nvPicPr>
        <xdr:cNvPr id="3" name="image1.jpeg">
          <a:extLst>
            <a:ext uri="{FF2B5EF4-FFF2-40B4-BE49-F238E27FC236}">
              <a16:creationId xmlns:a16="http://schemas.microsoft.com/office/drawing/2014/main" id="{F2AC99F5-0732-49F6-880D-F231CD75D0B5}"/>
            </a:ext>
          </a:extLst>
        </xdr:cNvPr>
        <xdr:cNvPicPr/>
      </xdr:nvPicPr>
      <xdr:blipFill>
        <a:blip xmlns:r="http://schemas.openxmlformats.org/officeDocument/2006/relationships" r:embed="rId1" cstate="print"/>
        <a:stretch>
          <a:fillRect/>
        </a:stretch>
      </xdr:blipFill>
      <xdr:spPr>
        <a:xfrm>
          <a:off x="120650" y="44450"/>
          <a:ext cx="787400" cy="552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lhc.la.gov/Users/Anker/Dropbox%20(LA%20OCD%20A%20M)/HOME%20Troubled%20Projects/Berridge%20-%20Flint/HOME%20MF%20UW%20v18%20BERRIDGE%20FLINT%20MI%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rols"/>
      <sheetName val="Requirements"/>
      <sheetName val="Rents and Income"/>
      <sheetName val="Development Costs"/>
      <sheetName val="Repl Reserve"/>
      <sheetName val="Const Schedule"/>
      <sheetName val="LIHTC Basis"/>
      <sheetName val="Operating Expenses"/>
      <sheetName val="First Mortgage Sizing"/>
      <sheetName val="Sources and Uses"/>
      <sheetName val="S&amp;U By Month"/>
      <sheetName val="Cost Allocation"/>
      <sheetName val="Pro Forma Assumptions"/>
      <sheetName val="Operating Pro Forma"/>
      <sheetName val="Administrative Record"/>
      <sheetName val="Summar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rish_List" displayName="Parish_List" ref="A1:A42" totalsRowShown="0">
  <autoFilter ref="A1:A42" xr:uid="{00000000-0009-0000-0100-000001000000}"/>
  <tableColumns count="1">
    <tableColumn id="1" xr3:uid="{00000000-0010-0000-0000-000001000000}" name="PARISH"/>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57F2-2A4C-411E-AF7D-6AC44103CE34}">
  <sheetPr>
    <pageSetUpPr fitToPage="1"/>
  </sheetPr>
  <dimension ref="B1:XDM83"/>
  <sheetViews>
    <sheetView showGridLines="0" topLeftCell="B1" zoomScale="54" zoomScaleNormal="60" zoomScalePageLayoutView="70" workbookViewId="0">
      <selection activeCell="E27" sqref="E27:E28"/>
    </sheetView>
  </sheetViews>
  <sheetFormatPr defaultColWidth="0" defaultRowHeight="14.45" zeroHeight="1"/>
  <cols>
    <col min="1" max="1" width="9.140625" style="22" hidden="1"/>
    <col min="2" max="2" width="2.42578125" style="22" customWidth="1"/>
    <col min="3" max="3" width="9.140625" style="22" customWidth="1"/>
    <col min="4" max="4" width="17.140625" style="22" customWidth="1"/>
    <col min="5" max="5" width="11" style="22" customWidth="1"/>
    <col min="6" max="7" width="17.7109375" style="22" customWidth="1"/>
    <col min="8" max="8" width="25.42578125" style="22" customWidth="1"/>
    <col min="9" max="9" width="17.7109375" style="22" customWidth="1"/>
    <col min="10" max="10" width="18.85546875" style="22" customWidth="1"/>
    <col min="11" max="11" width="20.7109375" style="22" bestFit="1" customWidth="1"/>
    <col min="12" max="15" width="17.7109375" style="22" customWidth="1"/>
    <col min="16" max="16" width="15.5703125" style="22" customWidth="1"/>
    <col min="17" max="17" width="2.42578125" style="22" customWidth="1"/>
    <col min="18" max="18" width="9.140625" style="22" hidden="1"/>
    <col min="19" max="20" width="0" style="22" hidden="1"/>
    <col min="21" max="16340" width="9.140625" style="22" hidden="1"/>
    <col min="16341" max="16341" width="0" style="22" hidden="1"/>
    <col min="16342" max="16384" width="9.140625" style="22" hidden="1"/>
  </cols>
  <sheetData>
    <row r="1" spans="3:20" ht="5.0999999999999996" customHeight="1" thickBot="1"/>
    <row r="2" spans="3:20" ht="63" customHeight="1" thickBot="1">
      <c r="C2" s="154" t="s">
        <v>0</v>
      </c>
      <c r="D2" s="155"/>
      <c r="E2" s="155"/>
      <c r="F2" s="155"/>
      <c r="G2" s="155"/>
      <c r="H2" s="155"/>
      <c r="I2" s="155"/>
      <c r="J2" s="155"/>
      <c r="K2" s="155"/>
      <c r="L2" s="155"/>
      <c r="M2" s="155"/>
      <c r="N2" s="155"/>
      <c r="O2" s="155"/>
      <c r="P2" s="156"/>
    </row>
    <row r="3" spans="3:20" ht="20.25" customHeight="1" thickBot="1">
      <c r="C3" s="157" t="s">
        <v>1</v>
      </c>
      <c r="D3" s="158"/>
      <c r="E3" s="158"/>
      <c r="F3" s="158"/>
      <c r="G3" s="158"/>
      <c r="H3" s="158"/>
      <c r="I3" s="158"/>
      <c r="J3" s="158"/>
      <c r="K3" s="158"/>
      <c r="L3" s="158"/>
      <c r="M3" s="158"/>
      <c r="N3" s="158"/>
      <c r="O3" s="158"/>
      <c r="P3" s="159"/>
      <c r="S3" s="22" t="s">
        <v>2</v>
      </c>
      <c r="T3" s="22">
        <v>1</v>
      </c>
    </row>
    <row r="4" spans="3:20" s="23" customFormat="1" ht="24.75" customHeight="1" thickBot="1">
      <c r="C4" s="119" t="s">
        <v>3</v>
      </c>
      <c r="D4" s="118"/>
      <c r="E4" s="160"/>
      <c r="F4" s="160"/>
      <c r="G4" s="161"/>
      <c r="H4" s="120" t="s">
        <v>4</v>
      </c>
      <c r="I4" s="162"/>
      <c r="J4" s="163"/>
      <c r="K4" s="163"/>
      <c r="L4" s="163"/>
      <c r="M4" s="163"/>
      <c r="N4" s="163"/>
      <c r="O4" s="163"/>
      <c r="P4" s="164"/>
      <c r="S4" s="23" t="s">
        <v>5</v>
      </c>
      <c r="T4" s="23">
        <v>2</v>
      </c>
    </row>
    <row r="5" spans="3:20" s="23" customFormat="1" ht="24" customHeight="1" thickBot="1">
      <c r="C5" s="165" t="s">
        <v>6</v>
      </c>
      <c r="D5" s="166"/>
      <c r="E5" s="166"/>
      <c r="F5" s="167"/>
      <c r="G5" s="168"/>
      <c r="H5" s="169"/>
      <c r="I5" s="170"/>
      <c r="J5" s="165" t="s">
        <v>7</v>
      </c>
      <c r="K5" s="166"/>
      <c r="L5" s="171"/>
      <c r="M5" s="169"/>
      <c r="N5" s="169"/>
      <c r="O5" s="169"/>
      <c r="P5" s="170"/>
      <c r="T5" s="23">
        <v>3</v>
      </c>
    </row>
    <row r="6" spans="3:20" s="23" customFormat="1" ht="24" customHeight="1" thickBot="1">
      <c r="C6" s="152" t="s">
        <v>8</v>
      </c>
      <c r="D6" s="153"/>
      <c r="E6" s="153"/>
      <c r="F6" s="153"/>
      <c r="G6" s="153"/>
      <c r="H6" s="153"/>
      <c r="I6" s="153"/>
      <c r="J6" s="153"/>
      <c r="K6" s="153"/>
      <c r="L6" s="153"/>
      <c r="M6" s="153"/>
      <c r="N6" s="153"/>
      <c r="O6" s="153"/>
      <c r="P6" s="153"/>
      <c r="T6" s="23">
        <v>4</v>
      </c>
    </row>
    <row r="7" spans="3:20" ht="33.950000000000003" customHeight="1" thickBot="1">
      <c r="C7" s="186" t="s">
        <v>9</v>
      </c>
      <c r="D7" s="187"/>
      <c r="E7" s="187"/>
      <c r="F7" s="187"/>
      <c r="G7" s="188"/>
      <c r="H7" s="186" t="s">
        <v>10</v>
      </c>
      <c r="I7" s="188"/>
      <c r="J7" s="121" t="s">
        <v>11</v>
      </c>
      <c r="K7" s="135" t="s">
        <v>12</v>
      </c>
      <c r="L7" s="186" t="s">
        <v>13</v>
      </c>
      <c r="M7" s="187"/>
      <c r="N7" s="187"/>
      <c r="O7" s="187"/>
      <c r="P7" s="188"/>
      <c r="Q7" s="24"/>
      <c r="T7" s="22">
        <v>5</v>
      </c>
    </row>
    <row r="8" spans="3:20" ht="24" customHeight="1">
      <c r="C8" s="49" t="s">
        <v>14</v>
      </c>
      <c r="D8" s="172"/>
      <c r="E8" s="172"/>
      <c r="F8" s="172"/>
      <c r="G8" s="173"/>
      <c r="H8" s="174"/>
      <c r="I8" s="175"/>
      <c r="J8" s="136"/>
      <c r="K8" s="137"/>
      <c r="L8" s="180"/>
      <c r="M8" s="181"/>
      <c r="N8" s="181"/>
      <c r="O8" s="181"/>
      <c r="P8" s="182"/>
      <c r="Q8" s="25"/>
      <c r="T8" s="22">
        <v>6</v>
      </c>
    </row>
    <row r="9" spans="3:20" ht="24.75" customHeight="1">
      <c r="C9" s="145" t="s">
        <v>15</v>
      </c>
      <c r="D9" s="176"/>
      <c r="E9" s="176"/>
      <c r="F9" s="176"/>
      <c r="G9" s="177"/>
      <c r="H9" s="178"/>
      <c r="I9" s="179"/>
      <c r="J9" s="138"/>
      <c r="K9" s="139"/>
      <c r="L9" s="183"/>
      <c r="M9" s="184"/>
      <c r="N9" s="184"/>
      <c r="O9" s="184"/>
      <c r="P9" s="185"/>
      <c r="Q9" s="25"/>
      <c r="T9" s="22">
        <v>7</v>
      </c>
    </row>
    <row r="10" spans="3:20" ht="24.75" customHeight="1">
      <c r="C10" s="145" t="s">
        <v>16</v>
      </c>
      <c r="D10" s="176"/>
      <c r="E10" s="176"/>
      <c r="F10" s="176"/>
      <c r="G10" s="177"/>
      <c r="H10" s="178"/>
      <c r="I10" s="179"/>
      <c r="J10" s="138"/>
      <c r="K10" s="139"/>
      <c r="L10" s="183"/>
      <c r="M10" s="184"/>
      <c r="N10" s="184"/>
      <c r="O10" s="184"/>
      <c r="P10" s="185"/>
      <c r="Q10" s="25"/>
      <c r="T10" s="22">
        <v>8</v>
      </c>
    </row>
    <row r="11" spans="3:20" ht="24.75" customHeight="1">
      <c r="C11" s="145" t="s">
        <v>17</v>
      </c>
      <c r="D11" s="176"/>
      <c r="E11" s="176"/>
      <c r="F11" s="176"/>
      <c r="G11" s="177"/>
      <c r="H11" s="178"/>
      <c r="I11" s="179"/>
      <c r="J11" s="138"/>
      <c r="K11" s="139"/>
      <c r="L11" s="183"/>
      <c r="M11" s="184"/>
      <c r="N11" s="184"/>
      <c r="O11" s="184"/>
      <c r="P11" s="185"/>
      <c r="Q11" s="25"/>
    </row>
    <row r="12" spans="3:20" ht="24.75" customHeight="1">
      <c r="C12" s="145" t="s">
        <v>18</v>
      </c>
      <c r="D12" s="176"/>
      <c r="E12" s="176"/>
      <c r="F12" s="176"/>
      <c r="G12" s="177"/>
      <c r="H12" s="178"/>
      <c r="I12" s="179"/>
      <c r="J12" s="138"/>
      <c r="K12" s="139"/>
      <c r="L12" s="183"/>
      <c r="M12" s="184"/>
      <c r="N12" s="184"/>
      <c r="O12" s="184"/>
      <c r="P12" s="185"/>
      <c r="Q12" s="25"/>
    </row>
    <row r="13" spans="3:20" ht="24.75" customHeight="1">
      <c r="C13" s="145" t="s">
        <v>19</v>
      </c>
      <c r="D13" s="176"/>
      <c r="E13" s="176"/>
      <c r="F13" s="176"/>
      <c r="G13" s="177"/>
      <c r="H13" s="178"/>
      <c r="I13" s="179"/>
      <c r="J13" s="138"/>
      <c r="K13" s="139"/>
      <c r="L13" s="183"/>
      <c r="M13" s="184"/>
      <c r="N13" s="184"/>
      <c r="O13" s="184"/>
      <c r="P13" s="185"/>
      <c r="Q13" s="25"/>
    </row>
    <row r="14" spans="3:20" ht="24.75" customHeight="1">
      <c r="C14" s="145" t="s">
        <v>20</v>
      </c>
      <c r="D14" s="176"/>
      <c r="E14" s="176"/>
      <c r="F14" s="176"/>
      <c r="G14" s="177"/>
      <c r="H14" s="178"/>
      <c r="I14" s="179"/>
      <c r="J14" s="138"/>
      <c r="K14" s="139"/>
      <c r="L14" s="183"/>
      <c r="M14" s="184"/>
      <c r="N14" s="184"/>
      <c r="O14" s="184"/>
      <c r="P14" s="185"/>
      <c r="Q14" s="25"/>
    </row>
    <row r="15" spans="3:20" ht="24.75" customHeight="1">
      <c r="C15" s="145" t="s">
        <v>21</v>
      </c>
      <c r="D15" s="176"/>
      <c r="E15" s="176"/>
      <c r="F15" s="176"/>
      <c r="G15" s="177"/>
      <c r="H15" s="178"/>
      <c r="I15" s="179"/>
      <c r="J15" s="138"/>
      <c r="K15" s="139"/>
      <c r="L15" s="183"/>
      <c r="M15" s="184"/>
      <c r="N15" s="184"/>
      <c r="O15" s="184"/>
      <c r="P15" s="185"/>
      <c r="Q15" s="25"/>
    </row>
    <row r="16" spans="3:20" ht="24.75" customHeight="1">
      <c r="C16" s="145" t="s">
        <v>22</v>
      </c>
      <c r="D16" s="176"/>
      <c r="E16" s="176"/>
      <c r="F16" s="176"/>
      <c r="G16" s="177"/>
      <c r="H16" s="178"/>
      <c r="I16" s="179"/>
      <c r="J16" s="138"/>
      <c r="K16" s="139"/>
      <c r="L16" s="183"/>
      <c r="M16" s="184"/>
      <c r="N16" s="184"/>
      <c r="O16" s="184"/>
      <c r="P16" s="185"/>
      <c r="Q16" s="25"/>
    </row>
    <row r="17" spans="3:17" ht="24.75" customHeight="1" thickBot="1">
      <c r="C17" s="50" t="s">
        <v>23</v>
      </c>
      <c r="D17" s="189"/>
      <c r="E17" s="189"/>
      <c r="F17" s="189"/>
      <c r="G17" s="190"/>
      <c r="H17" s="191"/>
      <c r="I17" s="192"/>
      <c r="J17" s="140"/>
      <c r="K17" s="141"/>
      <c r="L17" s="193"/>
      <c r="M17" s="194"/>
      <c r="N17" s="194"/>
      <c r="O17" s="194"/>
      <c r="P17" s="195"/>
      <c r="Q17" s="25"/>
    </row>
    <row r="18" spans="3:17" ht="40.5" customHeight="1" thickBot="1">
      <c r="C18" s="196" t="s">
        <v>24</v>
      </c>
      <c r="D18" s="197"/>
      <c r="E18" s="197"/>
      <c r="F18" s="197"/>
      <c r="G18" s="198"/>
      <c r="H18" s="165" t="s">
        <v>10</v>
      </c>
      <c r="I18" s="199"/>
      <c r="J18" s="122" t="s">
        <v>11</v>
      </c>
      <c r="K18" s="202" t="s">
        <v>13</v>
      </c>
      <c r="L18" s="203"/>
      <c r="M18" s="203"/>
      <c r="N18" s="203"/>
      <c r="O18" s="203"/>
      <c r="P18" s="204"/>
    </row>
    <row r="19" spans="3:17" ht="24.75" customHeight="1">
      <c r="C19" s="51" t="s">
        <v>25</v>
      </c>
      <c r="D19" s="200"/>
      <c r="E19" s="200"/>
      <c r="F19" s="200"/>
      <c r="G19" s="201"/>
      <c r="H19" s="174"/>
      <c r="I19" s="175"/>
      <c r="J19" s="136"/>
      <c r="K19" s="180"/>
      <c r="L19" s="181"/>
      <c r="M19" s="181"/>
      <c r="N19" s="181"/>
      <c r="O19" s="181"/>
      <c r="P19" s="182"/>
    </row>
    <row r="20" spans="3:17" ht="24.75" customHeight="1">
      <c r="C20" s="52" t="s">
        <v>25</v>
      </c>
      <c r="D20" s="176"/>
      <c r="E20" s="176"/>
      <c r="F20" s="176"/>
      <c r="G20" s="177"/>
      <c r="H20" s="178"/>
      <c r="I20" s="179"/>
      <c r="J20" s="138"/>
      <c r="K20" s="183"/>
      <c r="L20" s="184"/>
      <c r="M20" s="184"/>
      <c r="N20" s="184"/>
      <c r="O20" s="184"/>
      <c r="P20" s="185"/>
    </row>
    <row r="21" spans="3:17" ht="24.75" customHeight="1">
      <c r="C21" s="52" t="s">
        <v>25</v>
      </c>
      <c r="D21" s="176"/>
      <c r="E21" s="176"/>
      <c r="F21" s="176"/>
      <c r="G21" s="177"/>
      <c r="H21" s="178"/>
      <c r="I21" s="179"/>
      <c r="J21" s="138"/>
      <c r="K21" s="183"/>
      <c r="L21" s="184"/>
      <c r="M21" s="184"/>
      <c r="N21" s="184"/>
      <c r="O21" s="184"/>
      <c r="P21" s="185"/>
    </row>
    <row r="22" spans="3:17" ht="24.75" customHeight="1">
      <c r="C22" s="52" t="s">
        <v>25</v>
      </c>
      <c r="D22" s="176"/>
      <c r="E22" s="176"/>
      <c r="F22" s="176"/>
      <c r="G22" s="177"/>
      <c r="H22" s="178"/>
      <c r="I22" s="179"/>
      <c r="J22" s="138"/>
      <c r="K22" s="183"/>
      <c r="L22" s="184"/>
      <c r="M22" s="184"/>
      <c r="N22" s="184"/>
      <c r="O22" s="184"/>
      <c r="P22" s="185"/>
    </row>
    <row r="23" spans="3:17" ht="24.75" customHeight="1">
      <c r="C23" s="52" t="s">
        <v>25</v>
      </c>
      <c r="D23" s="176"/>
      <c r="E23" s="176"/>
      <c r="F23" s="176"/>
      <c r="G23" s="177"/>
      <c r="H23" s="178"/>
      <c r="I23" s="179"/>
      <c r="J23" s="138"/>
      <c r="K23" s="183"/>
      <c r="L23" s="184"/>
      <c r="M23" s="184"/>
      <c r="N23" s="184"/>
      <c r="O23" s="184"/>
      <c r="P23" s="185"/>
    </row>
    <row r="24" spans="3:17" ht="24.75" customHeight="1">
      <c r="C24" s="52" t="s">
        <v>25</v>
      </c>
      <c r="D24" s="176"/>
      <c r="E24" s="176"/>
      <c r="F24" s="176"/>
      <c r="G24" s="177"/>
      <c r="H24" s="178"/>
      <c r="I24" s="179"/>
      <c r="J24" s="138"/>
      <c r="K24" s="183"/>
      <c r="L24" s="184"/>
      <c r="M24" s="184"/>
      <c r="N24" s="184"/>
      <c r="O24" s="184"/>
      <c r="P24" s="185"/>
    </row>
    <row r="25" spans="3:17" ht="24.75" customHeight="1">
      <c r="C25" s="52" t="s">
        <v>25</v>
      </c>
      <c r="D25" s="176"/>
      <c r="E25" s="176"/>
      <c r="F25" s="176"/>
      <c r="G25" s="177"/>
      <c r="H25" s="178"/>
      <c r="I25" s="179"/>
      <c r="J25" s="138"/>
      <c r="K25" s="183"/>
      <c r="L25" s="184"/>
      <c r="M25" s="184"/>
      <c r="N25" s="184"/>
      <c r="O25" s="184"/>
      <c r="P25" s="185"/>
    </row>
    <row r="26" spans="3:17" ht="24.75" customHeight="1" thickBot="1">
      <c r="C26" s="53" t="s">
        <v>25</v>
      </c>
      <c r="D26" s="189"/>
      <c r="E26" s="189"/>
      <c r="F26" s="189"/>
      <c r="G26" s="190"/>
      <c r="H26" s="191"/>
      <c r="I26" s="192"/>
      <c r="J26" s="138"/>
      <c r="K26" s="193"/>
      <c r="L26" s="194"/>
      <c r="M26" s="194"/>
      <c r="N26" s="194"/>
      <c r="O26" s="194"/>
      <c r="P26" s="195"/>
    </row>
    <row r="27" spans="3:17" ht="29.25" customHeight="1" thickBot="1">
      <c r="C27" s="214" t="s">
        <v>26</v>
      </c>
      <c r="D27" s="215"/>
      <c r="E27" s="218">
        <v>1</v>
      </c>
      <c r="F27" s="220" t="s">
        <v>27</v>
      </c>
      <c r="G27" s="221"/>
      <c r="H27" s="221"/>
      <c r="I27" s="221"/>
      <c r="J27" s="221"/>
      <c r="K27" s="222"/>
      <c r="L27" s="222"/>
      <c r="M27" s="222"/>
      <c r="N27" s="222"/>
      <c r="O27" s="223"/>
      <c r="P27" s="123" t="s">
        <v>28</v>
      </c>
    </row>
    <row r="28" spans="3:17" ht="15.95" thickBot="1">
      <c r="C28" s="216"/>
      <c r="D28" s="217"/>
      <c r="E28" s="219"/>
      <c r="F28" s="54" t="s">
        <v>14</v>
      </c>
      <c r="G28" s="55" t="s">
        <v>15</v>
      </c>
      <c r="H28" s="55" t="s">
        <v>16</v>
      </c>
      <c r="I28" s="55" t="s">
        <v>17</v>
      </c>
      <c r="J28" s="55" t="s">
        <v>18</v>
      </c>
      <c r="K28" s="55" t="s">
        <v>19</v>
      </c>
      <c r="L28" s="55" t="s">
        <v>20</v>
      </c>
      <c r="M28" s="55" t="s">
        <v>21</v>
      </c>
      <c r="N28" s="55" t="s">
        <v>22</v>
      </c>
      <c r="O28" s="56" t="s">
        <v>23</v>
      </c>
      <c r="P28" s="57"/>
    </row>
    <row r="29" spans="3:17" ht="15.6">
      <c r="C29" s="205" t="s">
        <v>29</v>
      </c>
      <c r="D29" s="206"/>
      <c r="E29" s="207"/>
      <c r="F29" s="58"/>
      <c r="G29" s="59"/>
      <c r="H29" s="59"/>
      <c r="I29" s="59"/>
      <c r="J29" s="59"/>
      <c r="K29" s="59"/>
      <c r="L29" s="59"/>
      <c r="M29" s="59"/>
      <c r="N29" s="59"/>
      <c r="O29" s="60"/>
      <c r="P29" s="61">
        <f>SUM(F29:O29)</f>
        <v>0</v>
      </c>
    </row>
    <row r="30" spans="3:17" ht="15.6">
      <c r="C30" s="208" t="s">
        <v>30</v>
      </c>
      <c r="D30" s="209"/>
      <c r="E30" s="210"/>
      <c r="F30" s="62"/>
      <c r="G30" s="63"/>
      <c r="H30" s="63"/>
      <c r="I30" s="63"/>
      <c r="J30" s="63"/>
      <c r="K30" s="63"/>
      <c r="L30" s="63"/>
      <c r="M30" s="63"/>
      <c r="N30" s="63"/>
      <c r="O30" s="64"/>
      <c r="P30" s="61">
        <f t="shared" ref="P30:P57" si="0">SUM(F30:O30)</f>
        <v>0</v>
      </c>
    </row>
    <row r="31" spans="3:17" ht="15.6">
      <c r="C31" s="208" t="s">
        <v>31</v>
      </c>
      <c r="D31" s="209"/>
      <c r="E31" s="210"/>
      <c r="F31" s="62"/>
      <c r="G31" s="63"/>
      <c r="H31" s="63"/>
      <c r="I31" s="63"/>
      <c r="J31" s="63"/>
      <c r="K31" s="63"/>
      <c r="L31" s="63"/>
      <c r="M31" s="63"/>
      <c r="N31" s="63"/>
      <c r="O31" s="64"/>
      <c r="P31" s="61">
        <f>SUM(F31:O31)</f>
        <v>0</v>
      </c>
    </row>
    <row r="32" spans="3:17" ht="30" customHeight="1">
      <c r="C32" s="211" t="s">
        <v>32</v>
      </c>
      <c r="D32" s="212"/>
      <c r="E32" s="213"/>
      <c r="F32" s="62"/>
      <c r="G32" s="63"/>
      <c r="H32" s="63"/>
      <c r="I32" s="63"/>
      <c r="J32" s="63"/>
      <c r="K32" s="63"/>
      <c r="L32" s="63"/>
      <c r="M32" s="63"/>
      <c r="N32" s="63"/>
      <c r="O32" s="64"/>
      <c r="P32" s="61">
        <f t="shared" si="0"/>
        <v>0</v>
      </c>
    </row>
    <row r="33" spans="3:16" ht="15.6">
      <c r="C33" s="208" t="s">
        <v>33</v>
      </c>
      <c r="D33" s="209"/>
      <c r="E33" s="210"/>
      <c r="F33" s="62"/>
      <c r="G33" s="63"/>
      <c r="H33" s="63"/>
      <c r="I33" s="63"/>
      <c r="J33" s="63"/>
      <c r="K33" s="63"/>
      <c r="L33" s="63"/>
      <c r="M33" s="63"/>
      <c r="N33" s="63"/>
      <c r="O33" s="64"/>
      <c r="P33" s="61">
        <f t="shared" si="0"/>
        <v>0</v>
      </c>
    </row>
    <row r="34" spans="3:16" ht="15.6">
      <c r="C34" s="208" t="s">
        <v>34</v>
      </c>
      <c r="D34" s="209"/>
      <c r="E34" s="210"/>
      <c r="F34" s="62"/>
      <c r="G34" s="63"/>
      <c r="H34" s="63"/>
      <c r="I34" s="63"/>
      <c r="J34" s="63"/>
      <c r="K34" s="63"/>
      <c r="L34" s="63"/>
      <c r="M34" s="63"/>
      <c r="N34" s="63"/>
      <c r="O34" s="64"/>
      <c r="P34" s="61">
        <f t="shared" si="0"/>
        <v>0</v>
      </c>
    </row>
    <row r="35" spans="3:16" ht="15.6">
      <c r="C35" s="208" t="s">
        <v>35</v>
      </c>
      <c r="D35" s="209"/>
      <c r="E35" s="210"/>
      <c r="F35" s="62"/>
      <c r="G35" s="63"/>
      <c r="H35" s="63"/>
      <c r="I35" s="63"/>
      <c r="J35" s="63"/>
      <c r="K35" s="63"/>
      <c r="L35" s="63"/>
      <c r="M35" s="63"/>
      <c r="N35" s="63"/>
      <c r="O35" s="64"/>
      <c r="P35" s="61">
        <f t="shared" si="0"/>
        <v>0</v>
      </c>
    </row>
    <row r="36" spans="3:16" ht="15.6">
      <c r="C36" s="208" t="s">
        <v>36</v>
      </c>
      <c r="D36" s="209"/>
      <c r="E36" s="210"/>
      <c r="F36" s="62"/>
      <c r="G36" s="63"/>
      <c r="H36" s="63"/>
      <c r="I36" s="63"/>
      <c r="J36" s="63"/>
      <c r="K36" s="63"/>
      <c r="L36" s="63"/>
      <c r="M36" s="63"/>
      <c r="N36" s="63"/>
      <c r="O36" s="64"/>
      <c r="P36" s="61">
        <f t="shared" si="0"/>
        <v>0</v>
      </c>
    </row>
    <row r="37" spans="3:16" ht="15" customHeight="1">
      <c r="C37" s="211" t="s">
        <v>37</v>
      </c>
      <c r="D37" s="212"/>
      <c r="E37" s="213"/>
      <c r="F37" s="62"/>
      <c r="G37" s="63"/>
      <c r="H37" s="63"/>
      <c r="I37" s="63"/>
      <c r="J37" s="63"/>
      <c r="K37" s="63"/>
      <c r="L37" s="63"/>
      <c r="M37" s="63"/>
      <c r="N37" s="63"/>
      <c r="O37" s="64"/>
      <c r="P37" s="61">
        <f t="shared" si="0"/>
        <v>0</v>
      </c>
    </row>
    <row r="38" spans="3:16" ht="30" customHeight="1">
      <c r="C38" s="211" t="s">
        <v>38</v>
      </c>
      <c r="D38" s="212"/>
      <c r="E38" s="213"/>
      <c r="F38" s="62"/>
      <c r="G38" s="63"/>
      <c r="H38" s="65"/>
      <c r="I38" s="63"/>
      <c r="J38" s="63"/>
      <c r="K38" s="63"/>
      <c r="L38" s="63"/>
      <c r="M38" s="63"/>
      <c r="N38" s="63"/>
      <c r="O38" s="64"/>
      <c r="P38" s="61">
        <f>SUM(F38:O38)</f>
        <v>0</v>
      </c>
    </row>
    <row r="39" spans="3:16" ht="30" customHeight="1">
      <c r="C39" s="211" t="s">
        <v>39</v>
      </c>
      <c r="D39" s="212"/>
      <c r="E39" s="213"/>
      <c r="F39" s="62"/>
      <c r="G39" s="63"/>
      <c r="H39" s="63"/>
      <c r="I39" s="63"/>
      <c r="J39" s="63"/>
      <c r="K39" s="63"/>
      <c r="L39" s="63"/>
      <c r="M39" s="63"/>
      <c r="N39" s="63"/>
      <c r="O39" s="64"/>
      <c r="P39" s="61">
        <f>SUM(F39:O39)</f>
        <v>0</v>
      </c>
    </row>
    <row r="40" spans="3:16" ht="15.6">
      <c r="C40" s="208" t="s">
        <v>40</v>
      </c>
      <c r="D40" s="209"/>
      <c r="E40" s="210"/>
      <c r="F40" s="62"/>
      <c r="G40" s="63"/>
      <c r="H40" s="63"/>
      <c r="I40" s="63"/>
      <c r="J40" s="63"/>
      <c r="K40" s="63"/>
      <c r="L40" s="63"/>
      <c r="M40" s="63"/>
      <c r="N40" s="63"/>
      <c r="O40" s="64"/>
      <c r="P40" s="61">
        <f t="shared" si="0"/>
        <v>0</v>
      </c>
    </row>
    <row r="41" spans="3:16" ht="15" customHeight="1">
      <c r="C41" s="211" t="s">
        <v>41</v>
      </c>
      <c r="D41" s="212"/>
      <c r="E41" s="213"/>
      <c r="F41" s="62"/>
      <c r="G41" s="63"/>
      <c r="H41" s="63"/>
      <c r="I41" s="63"/>
      <c r="J41" s="63"/>
      <c r="K41" s="63"/>
      <c r="L41" s="63"/>
      <c r="M41" s="63"/>
      <c r="N41" s="63"/>
      <c r="O41" s="64"/>
      <c r="P41" s="61">
        <f t="shared" si="0"/>
        <v>0</v>
      </c>
    </row>
    <row r="42" spans="3:16" ht="30" customHeight="1">
      <c r="C42" s="211" t="s">
        <v>42</v>
      </c>
      <c r="D42" s="212"/>
      <c r="E42" s="213"/>
      <c r="F42" s="62"/>
      <c r="G42" s="63"/>
      <c r="H42" s="63"/>
      <c r="I42" s="63"/>
      <c r="J42" s="63"/>
      <c r="K42" s="63"/>
      <c r="L42" s="63"/>
      <c r="M42" s="63"/>
      <c r="N42" s="63"/>
      <c r="O42" s="64"/>
      <c r="P42" s="61">
        <f t="shared" si="0"/>
        <v>0</v>
      </c>
    </row>
    <row r="43" spans="3:16" ht="15.95" thickBot="1">
      <c r="C43" s="224" t="s">
        <v>43</v>
      </c>
      <c r="D43" s="225"/>
      <c r="E43" s="226"/>
      <c r="F43" s="66"/>
      <c r="G43" s="67"/>
      <c r="H43" s="67"/>
      <c r="I43" s="67"/>
      <c r="J43" s="67"/>
      <c r="K43" s="67"/>
      <c r="L43" s="67"/>
      <c r="M43" s="67"/>
      <c r="N43" s="67"/>
      <c r="O43" s="68"/>
      <c r="P43" s="61">
        <f t="shared" si="0"/>
        <v>0</v>
      </c>
    </row>
    <row r="44" spans="3:16" ht="15.95" thickBot="1">
      <c r="C44" s="227" t="s">
        <v>44</v>
      </c>
      <c r="D44" s="228"/>
      <c r="E44" s="229"/>
      <c r="F44" s="124">
        <f>SUM(F29:F43)</f>
        <v>0</v>
      </c>
      <c r="G44" s="125">
        <f>SUM(G29:G43)</f>
        <v>0</v>
      </c>
      <c r="H44" s="125">
        <f t="shared" ref="H44:M44" si="1">SUM(H29:H43)</f>
        <v>0</v>
      </c>
      <c r="I44" s="125">
        <f t="shared" si="1"/>
        <v>0</v>
      </c>
      <c r="J44" s="125">
        <f t="shared" si="1"/>
        <v>0</v>
      </c>
      <c r="K44" s="125">
        <f t="shared" si="1"/>
        <v>0</v>
      </c>
      <c r="L44" s="125">
        <f t="shared" si="1"/>
        <v>0</v>
      </c>
      <c r="M44" s="125">
        <f t="shared" si="1"/>
        <v>0</v>
      </c>
      <c r="N44" s="125">
        <f>SUM(N29:N43)</f>
        <v>0</v>
      </c>
      <c r="O44" s="126">
        <f>SUM(O29:O43)</f>
        <v>0</v>
      </c>
      <c r="P44" s="127">
        <f t="shared" si="0"/>
        <v>0</v>
      </c>
    </row>
    <row r="45" spans="3:16" ht="15.6">
      <c r="C45" s="230" t="s">
        <v>45</v>
      </c>
      <c r="D45" s="231"/>
      <c r="E45" s="232"/>
      <c r="F45" s="69"/>
      <c r="G45" s="59"/>
      <c r="H45" s="59"/>
      <c r="I45" s="59"/>
      <c r="J45" s="59"/>
      <c r="K45" s="59"/>
      <c r="L45" s="59"/>
      <c r="M45" s="59"/>
      <c r="N45" s="59"/>
      <c r="O45" s="60"/>
      <c r="P45" s="61">
        <f t="shared" si="0"/>
        <v>0</v>
      </c>
    </row>
    <row r="46" spans="3:16" ht="15.6">
      <c r="C46" s="211" t="s">
        <v>46</v>
      </c>
      <c r="D46" s="212"/>
      <c r="E46" s="233"/>
      <c r="F46" s="70"/>
      <c r="G46" s="71"/>
      <c r="H46" s="71"/>
      <c r="I46" s="71"/>
      <c r="J46" s="71"/>
      <c r="K46" s="63"/>
      <c r="L46" s="63"/>
      <c r="M46" s="63"/>
      <c r="N46" s="63"/>
      <c r="O46" s="64"/>
      <c r="P46" s="61">
        <f t="shared" si="0"/>
        <v>0</v>
      </c>
    </row>
    <row r="47" spans="3:16" ht="30" customHeight="1">
      <c r="C47" s="211" t="s">
        <v>47</v>
      </c>
      <c r="D47" s="212"/>
      <c r="E47" s="233"/>
      <c r="F47" s="70"/>
      <c r="G47" s="71"/>
      <c r="H47" s="71"/>
      <c r="I47" s="71"/>
      <c r="J47" s="71"/>
      <c r="K47" s="63"/>
      <c r="L47" s="63"/>
      <c r="M47" s="63"/>
      <c r="N47" s="63"/>
      <c r="O47" s="64"/>
      <c r="P47" s="61">
        <f t="shared" si="0"/>
        <v>0</v>
      </c>
    </row>
    <row r="48" spans="3:16" ht="15.6">
      <c r="C48" s="211" t="s">
        <v>48</v>
      </c>
      <c r="D48" s="212"/>
      <c r="E48" s="233"/>
      <c r="F48" s="70"/>
      <c r="G48" s="71"/>
      <c r="H48" s="71"/>
      <c r="I48" s="71"/>
      <c r="J48" s="71"/>
      <c r="K48" s="63"/>
      <c r="L48" s="63"/>
      <c r="M48" s="63"/>
      <c r="N48" s="63"/>
      <c r="O48" s="64"/>
      <c r="P48" s="61">
        <f t="shared" si="0"/>
        <v>0</v>
      </c>
    </row>
    <row r="49" spans="3:17" ht="30.75" customHeight="1">
      <c r="C49" s="211" t="s">
        <v>49</v>
      </c>
      <c r="D49" s="212"/>
      <c r="E49" s="233"/>
      <c r="F49" s="70"/>
      <c r="G49" s="71"/>
      <c r="H49" s="71"/>
      <c r="I49" s="71"/>
      <c r="J49" s="71"/>
      <c r="K49" s="63"/>
      <c r="L49" s="63"/>
      <c r="M49" s="63"/>
      <c r="N49" s="63"/>
      <c r="O49" s="64"/>
      <c r="P49" s="61">
        <f t="shared" si="0"/>
        <v>0</v>
      </c>
    </row>
    <row r="50" spans="3:17" ht="30" customHeight="1">
      <c r="C50" s="211" t="s">
        <v>50</v>
      </c>
      <c r="D50" s="212"/>
      <c r="E50" s="233"/>
      <c r="F50" s="70"/>
      <c r="G50" s="71"/>
      <c r="H50" s="71"/>
      <c r="I50" s="71"/>
      <c r="J50" s="71"/>
      <c r="K50" s="63"/>
      <c r="L50" s="63"/>
      <c r="M50" s="63"/>
      <c r="N50" s="63"/>
      <c r="O50" s="64"/>
      <c r="P50" s="61">
        <f t="shared" si="0"/>
        <v>0</v>
      </c>
    </row>
    <row r="51" spans="3:17" ht="30" customHeight="1">
      <c r="C51" s="211" t="s">
        <v>51</v>
      </c>
      <c r="D51" s="212"/>
      <c r="E51" s="233"/>
      <c r="F51" s="62"/>
      <c r="G51" s="63"/>
      <c r="H51" s="63"/>
      <c r="I51" s="63"/>
      <c r="J51" s="63"/>
      <c r="K51" s="63"/>
      <c r="L51" s="63"/>
      <c r="M51" s="63"/>
      <c r="N51" s="63"/>
      <c r="O51" s="64"/>
      <c r="P51" s="61">
        <f t="shared" si="0"/>
        <v>0</v>
      </c>
    </row>
    <row r="52" spans="3:17" ht="30" customHeight="1">
      <c r="C52" s="211" t="s">
        <v>52</v>
      </c>
      <c r="D52" s="212"/>
      <c r="E52" s="233"/>
      <c r="F52" s="62"/>
      <c r="G52" s="63"/>
      <c r="H52" s="63"/>
      <c r="I52" s="63"/>
      <c r="J52" s="63"/>
      <c r="K52" s="63"/>
      <c r="L52" s="63"/>
      <c r="M52" s="63"/>
      <c r="N52" s="63"/>
      <c r="O52" s="64"/>
      <c r="P52" s="61">
        <f>SUM(F52:O52)</f>
        <v>0</v>
      </c>
    </row>
    <row r="53" spans="3:17" ht="15" customHeight="1">
      <c r="C53" s="211" t="s">
        <v>53</v>
      </c>
      <c r="D53" s="212"/>
      <c r="E53" s="233"/>
      <c r="F53" s="62"/>
      <c r="G53" s="63"/>
      <c r="H53" s="63"/>
      <c r="I53" s="63"/>
      <c r="J53" s="63"/>
      <c r="K53" s="63"/>
      <c r="L53" s="63"/>
      <c r="M53" s="63"/>
      <c r="N53" s="63"/>
      <c r="O53" s="64"/>
      <c r="P53" s="61">
        <f t="shared" si="0"/>
        <v>0</v>
      </c>
    </row>
    <row r="54" spans="3:17" ht="15" customHeight="1">
      <c r="C54" s="211" t="s">
        <v>54</v>
      </c>
      <c r="D54" s="212"/>
      <c r="E54" s="233"/>
      <c r="F54" s="62"/>
      <c r="G54" s="63"/>
      <c r="H54" s="63"/>
      <c r="I54" s="63"/>
      <c r="J54" s="63"/>
      <c r="K54" s="63"/>
      <c r="L54" s="63"/>
      <c r="M54" s="63"/>
      <c r="N54" s="63"/>
      <c r="O54" s="64"/>
      <c r="P54" s="61">
        <f t="shared" si="0"/>
        <v>0</v>
      </c>
    </row>
    <row r="55" spans="3:17" ht="15" customHeight="1">
      <c r="C55" s="211" t="s">
        <v>55</v>
      </c>
      <c r="D55" s="212"/>
      <c r="E55" s="233"/>
      <c r="F55" s="62"/>
      <c r="G55" s="63"/>
      <c r="H55" s="63"/>
      <c r="I55" s="63"/>
      <c r="J55" s="63"/>
      <c r="K55" s="63"/>
      <c r="L55" s="63"/>
      <c r="M55" s="63"/>
      <c r="N55" s="63"/>
      <c r="O55" s="64"/>
      <c r="P55" s="61">
        <f t="shared" si="0"/>
        <v>0</v>
      </c>
    </row>
    <row r="56" spans="3:17" ht="15" customHeight="1">
      <c r="C56" s="211" t="s">
        <v>56</v>
      </c>
      <c r="D56" s="212"/>
      <c r="E56" s="233"/>
      <c r="F56" s="62"/>
      <c r="G56" s="63"/>
      <c r="H56" s="63"/>
      <c r="I56" s="63"/>
      <c r="J56" s="63"/>
      <c r="K56" s="63"/>
      <c r="L56" s="63"/>
      <c r="M56" s="63"/>
      <c r="N56" s="63"/>
      <c r="O56" s="64"/>
      <c r="P56" s="61">
        <f t="shared" si="0"/>
        <v>0</v>
      </c>
    </row>
    <row r="57" spans="3:17" ht="30" customHeight="1" thickBot="1">
      <c r="C57" s="211" t="s">
        <v>57</v>
      </c>
      <c r="D57" s="212"/>
      <c r="E57" s="233"/>
      <c r="F57" s="66"/>
      <c r="G57" s="67"/>
      <c r="H57" s="67"/>
      <c r="I57" s="67"/>
      <c r="J57" s="67"/>
      <c r="K57" s="67"/>
      <c r="L57" s="67"/>
      <c r="M57" s="67"/>
      <c r="N57" s="67"/>
      <c r="O57" s="68"/>
      <c r="P57" s="61">
        <f t="shared" si="0"/>
        <v>0</v>
      </c>
    </row>
    <row r="58" spans="3:17" ht="15.95" thickBot="1">
      <c r="C58" s="234" t="s">
        <v>58</v>
      </c>
      <c r="D58" s="235"/>
      <c r="E58" s="236"/>
      <c r="F58" s="128">
        <f>SUM(F45:F57)</f>
        <v>0</v>
      </c>
      <c r="G58" s="129">
        <f>SUM(G45:G57)</f>
        <v>0</v>
      </c>
      <c r="H58" s="129">
        <f t="shared" ref="H58:M58" si="2">SUM(H45:H57)</f>
        <v>0</v>
      </c>
      <c r="I58" s="129">
        <f t="shared" si="2"/>
        <v>0</v>
      </c>
      <c r="J58" s="129">
        <f t="shared" si="2"/>
        <v>0</v>
      </c>
      <c r="K58" s="129">
        <f t="shared" si="2"/>
        <v>0</v>
      </c>
      <c r="L58" s="129">
        <f t="shared" si="2"/>
        <v>0</v>
      </c>
      <c r="M58" s="129">
        <f t="shared" si="2"/>
        <v>0</v>
      </c>
      <c r="N58" s="129">
        <f>SUM(N45:N57)</f>
        <v>0</v>
      </c>
      <c r="O58" s="130">
        <f>SUM(O45:O57)</f>
        <v>0</v>
      </c>
      <c r="P58" s="127">
        <f>SUM(F58:O58)</f>
        <v>0</v>
      </c>
      <c r="Q58" s="26"/>
    </row>
    <row r="59" spans="3:17" ht="6" customHeight="1" thickBot="1">
      <c r="C59" s="72"/>
      <c r="D59" s="73"/>
      <c r="E59" s="73"/>
      <c r="F59" s="74"/>
      <c r="G59" s="74"/>
      <c r="H59" s="74"/>
      <c r="I59" s="74"/>
      <c r="J59" s="74"/>
      <c r="K59" s="74"/>
      <c r="L59" s="74"/>
      <c r="M59" s="74"/>
      <c r="N59" s="74"/>
      <c r="O59" s="74"/>
      <c r="P59" s="75"/>
    </row>
    <row r="60" spans="3:17" ht="46.5" customHeight="1" thickBot="1">
      <c r="C60" s="234" t="s">
        <v>59</v>
      </c>
      <c r="D60" s="235"/>
      <c r="E60" s="236"/>
      <c r="F60" s="131">
        <f t="shared" ref="F60:M60" si="3">F44-F58</f>
        <v>0</v>
      </c>
      <c r="G60" s="132">
        <f t="shared" si="3"/>
        <v>0</v>
      </c>
      <c r="H60" s="132">
        <f>H44-H58</f>
        <v>0</v>
      </c>
      <c r="I60" s="132">
        <f t="shared" si="3"/>
        <v>0</v>
      </c>
      <c r="J60" s="132">
        <f t="shared" si="3"/>
        <v>0</v>
      </c>
      <c r="K60" s="132">
        <f t="shared" si="3"/>
        <v>0</v>
      </c>
      <c r="L60" s="132">
        <f t="shared" si="3"/>
        <v>0</v>
      </c>
      <c r="M60" s="132">
        <f t="shared" si="3"/>
        <v>0</v>
      </c>
      <c r="N60" s="132">
        <f>N44-N58</f>
        <v>0</v>
      </c>
      <c r="O60" s="133">
        <f>O44-O58</f>
        <v>0</v>
      </c>
      <c r="P60" s="134">
        <f>SUM(F60:O60)</f>
        <v>0</v>
      </c>
    </row>
    <row r="61" spans="3:17" ht="6" customHeight="1" thickBot="1">
      <c r="C61" s="76"/>
      <c r="D61" s="76"/>
      <c r="E61" s="76"/>
      <c r="F61" s="76"/>
      <c r="G61" s="76"/>
      <c r="H61" s="76"/>
      <c r="I61" s="76"/>
      <c r="J61" s="76"/>
      <c r="K61" s="76"/>
      <c r="L61" s="76"/>
      <c r="M61" s="76"/>
      <c r="N61" s="76"/>
      <c r="O61" s="76"/>
      <c r="P61" s="76"/>
    </row>
    <row r="62" spans="3:17">
      <c r="C62" s="251" t="s">
        <v>60</v>
      </c>
      <c r="D62" s="252"/>
      <c r="E62" s="252"/>
      <c r="F62" s="252"/>
      <c r="G62" s="252"/>
      <c r="H62" s="252"/>
      <c r="I62" s="252"/>
      <c r="J62" s="252"/>
      <c r="K62" s="252"/>
      <c r="L62" s="252"/>
      <c r="M62" s="252"/>
      <c r="N62" s="252"/>
      <c r="O62" s="252"/>
      <c r="P62" s="253"/>
    </row>
    <row r="63" spans="3:17">
      <c r="C63" s="254"/>
      <c r="D63" s="255"/>
      <c r="E63" s="255"/>
      <c r="F63" s="255"/>
      <c r="G63" s="255"/>
      <c r="H63" s="255"/>
      <c r="I63" s="255"/>
      <c r="J63" s="255"/>
      <c r="K63" s="255"/>
      <c r="L63" s="255"/>
      <c r="M63" s="255"/>
      <c r="N63" s="255"/>
      <c r="O63" s="255"/>
      <c r="P63" s="256"/>
    </row>
    <row r="64" spans="3:17">
      <c r="C64" s="257" t="s">
        <v>61</v>
      </c>
      <c r="D64" s="258"/>
      <c r="E64" s="258"/>
      <c r="F64" s="258"/>
      <c r="G64" s="258"/>
      <c r="H64" s="258"/>
      <c r="I64" s="258"/>
      <c r="J64" s="258"/>
      <c r="K64" s="258"/>
      <c r="L64" s="258"/>
      <c r="M64" s="258"/>
      <c r="N64" s="258"/>
      <c r="O64" s="258"/>
      <c r="P64" s="259"/>
    </row>
    <row r="65" spans="3:16">
      <c r="C65" s="260"/>
      <c r="D65" s="261"/>
      <c r="E65" s="261"/>
      <c r="F65" s="261"/>
      <c r="G65" s="261"/>
      <c r="H65" s="261"/>
      <c r="I65" s="261"/>
      <c r="J65" s="261"/>
      <c r="K65" s="261"/>
      <c r="L65" s="261"/>
      <c r="M65" s="261"/>
      <c r="N65" s="261"/>
      <c r="O65" s="261"/>
      <c r="P65" s="262"/>
    </row>
    <row r="66" spans="3:16">
      <c r="C66" s="263" t="s">
        <v>62</v>
      </c>
      <c r="D66" s="261"/>
      <c r="E66" s="261"/>
      <c r="F66" s="261"/>
      <c r="G66" s="261"/>
      <c r="H66" s="261"/>
      <c r="I66" s="261"/>
      <c r="J66" s="261"/>
      <c r="K66" s="261"/>
      <c r="L66" s="261"/>
      <c r="M66" s="261"/>
      <c r="N66" s="261"/>
      <c r="O66" s="261"/>
      <c r="P66" s="262"/>
    </row>
    <row r="67" spans="3:16" ht="36" customHeight="1" thickBot="1">
      <c r="C67" s="264"/>
      <c r="D67" s="265"/>
      <c r="E67" s="265"/>
      <c r="F67" s="265"/>
      <c r="G67" s="265"/>
      <c r="H67" s="265"/>
      <c r="I67" s="265"/>
      <c r="J67" s="265"/>
      <c r="K67" s="265"/>
      <c r="L67" s="265"/>
      <c r="M67" s="265"/>
      <c r="N67" s="265"/>
      <c r="O67" s="265"/>
      <c r="P67" s="266"/>
    </row>
    <row r="68" spans="3:16" ht="5.25" customHeight="1" thickBot="1">
      <c r="C68" s="76"/>
      <c r="D68" s="76"/>
      <c r="E68" s="76"/>
      <c r="F68" s="76"/>
      <c r="G68" s="76"/>
      <c r="H68" s="76"/>
      <c r="I68" s="76"/>
      <c r="J68" s="76"/>
      <c r="K68" s="76"/>
      <c r="L68" s="76"/>
      <c r="M68" s="76"/>
      <c r="N68" s="76"/>
      <c r="O68" s="76"/>
      <c r="P68" s="76"/>
    </row>
    <row r="69" spans="3:16" ht="15" customHeight="1">
      <c r="C69" s="267" t="s">
        <v>63</v>
      </c>
      <c r="D69" s="270" t="s">
        <v>64</v>
      </c>
      <c r="E69" s="240"/>
      <c r="F69" s="240"/>
      <c r="G69" s="240"/>
      <c r="H69" s="240"/>
      <c r="I69" s="240"/>
      <c r="J69" s="240"/>
      <c r="K69" s="240"/>
      <c r="L69" s="240"/>
      <c r="M69" s="240"/>
      <c r="N69" s="240"/>
      <c r="O69" s="240"/>
      <c r="P69" s="241"/>
    </row>
    <row r="70" spans="3:16">
      <c r="C70" s="268"/>
      <c r="D70" s="271"/>
      <c r="E70" s="242"/>
      <c r="F70" s="242"/>
      <c r="G70" s="242"/>
      <c r="H70" s="242"/>
      <c r="I70" s="242"/>
      <c r="J70" s="242"/>
      <c r="K70" s="242"/>
      <c r="L70" s="242"/>
      <c r="M70" s="242"/>
      <c r="N70" s="242"/>
      <c r="O70" s="242"/>
      <c r="P70" s="243"/>
    </row>
    <row r="71" spans="3:16" ht="30" customHeight="1">
      <c r="C71" s="268"/>
      <c r="D71" s="272"/>
      <c r="E71" s="245"/>
      <c r="F71" s="245"/>
      <c r="G71" s="245"/>
      <c r="H71" s="245"/>
      <c r="I71" s="245"/>
      <c r="J71" s="245"/>
      <c r="K71" s="245"/>
      <c r="L71" s="245"/>
      <c r="M71" s="245"/>
      <c r="N71" s="245"/>
      <c r="O71" s="245"/>
      <c r="P71" s="246"/>
    </row>
    <row r="72" spans="3:16" ht="15" thickBot="1">
      <c r="C72" s="268"/>
      <c r="D72" s="273" t="s">
        <v>65</v>
      </c>
      <c r="E72" s="248"/>
      <c r="F72" s="248"/>
      <c r="G72" s="248"/>
      <c r="H72" s="248"/>
      <c r="I72" s="248"/>
      <c r="J72" s="248"/>
      <c r="K72" s="249" t="s">
        <v>66</v>
      </c>
      <c r="L72" s="249"/>
      <c r="M72" s="249"/>
      <c r="N72" s="249"/>
      <c r="O72" s="249"/>
      <c r="P72" s="250"/>
    </row>
    <row r="73" spans="3:16" ht="15" thickBot="1">
      <c r="C73" s="268"/>
      <c r="D73" s="239" t="s">
        <v>67</v>
      </c>
      <c r="E73" s="239"/>
      <c r="F73" s="239"/>
      <c r="G73" s="239"/>
      <c r="H73" s="239"/>
      <c r="I73" s="239"/>
      <c r="J73" s="239"/>
      <c r="K73" s="239"/>
      <c r="L73" s="239"/>
      <c r="M73" s="239"/>
      <c r="N73" s="239"/>
      <c r="O73" s="239"/>
      <c r="P73" s="239"/>
    </row>
    <row r="74" spans="3:16">
      <c r="C74" s="268"/>
      <c r="D74" s="240" t="s">
        <v>68</v>
      </c>
      <c r="E74" s="240"/>
      <c r="F74" s="240"/>
      <c r="G74" s="240"/>
      <c r="H74" s="240"/>
      <c r="I74" s="240"/>
      <c r="J74" s="240"/>
      <c r="K74" s="240"/>
      <c r="L74" s="240"/>
      <c r="M74" s="240"/>
      <c r="N74" s="240"/>
      <c r="O74" s="240"/>
      <c r="P74" s="241"/>
    </row>
    <row r="75" spans="3:16">
      <c r="C75" s="268"/>
      <c r="D75" s="242"/>
      <c r="E75" s="242"/>
      <c r="F75" s="242"/>
      <c r="G75" s="242"/>
      <c r="H75" s="242"/>
      <c r="I75" s="242"/>
      <c r="J75" s="242"/>
      <c r="K75" s="242"/>
      <c r="L75" s="242"/>
      <c r="M75" s="242"/>
      <c r="N75" s="242"/>
      <c r="O75" s="242"/>
      <c r="P75" s="243"/>
    </row>
    <row r="76" spans="3:16" ht="30" customHeight="1">
      <c r="C76" s="268"/>
      <c r="D76" s="244"/>
      <c r="E76" s="245"/>
      <c r="F76" s="245"/>
      <c r="G76" s="245"/>
      <c r="H76" s="245"/>
      <c r="I76" s="245"/>
      <c r="J76" s="245"/>
      <c r="K76" s="245"/>
      <c r="L76" s="245"/>
      <c r="M76" s="245"/>
      <c r="N76" s="245"/>
      <c r="O76" s="245"/>
      <c r="P76" s="246"/>
    </row>
    <row r="77" spans="3:16" ht="15" thickBot="1">
      <c r="C77" s="269"/>
      <c r="D77" s="247" t="s">
        <v>69</v>
      </c>
      <c r="E77" s="248"/>
      <c r="F77" s="248"/>
      <c r="G77" s="248"/>
      <c r="H77" s="248"/>
      <c r="I77" s="248"/>
      <c r="J77" s="248"/>
      <c r="K77" s="249" t="s">
        <v>66</v>
      </c>
      <c r="L77" s="249"/>
      <c r="M77" s="249"/>
      <c r="N77" s="249"/>
      <c r="O77" s="249"/>
      <c r="P77" s="250"/>
    </row>
    <row r="78" spans="3:16">
      <c r="C78" s="237" t="s">
        <v>70</v>
      </c>
      <c r="D78" s="237"/>
      <c r="E78" s="237"/>
      <c r="F78" s="237"/>
      <c r="G78" s="237"/>
      <c r="H78" s="237"/>
      <c r="I78" s="237"/>
      <c r="J78" s="237"/>
      <c r="K78" s="237"/>
      <c r="L78" s="237"/>
      <c r="M78" s="237"/>
      <c r="N78" s="237"/>
      <c r="O78" s="237"/>
      <c r="P78" s="237"/>
    </row>
    <row r="79" spans="3:16">
      <c r="C79" s="238"/>
      <c r="D79" s="238"/>
      <c r="E79" s="238"/>
      <c r="F79" s="238"/>
      <c r="G79" s="238"/>
      <c r="H79" s="238"/>
      <c r="I79" s="238"/>
      <c r="J79" s="238"/>
      <c r="K79" s="238"/>
      <c r="L79" s="238"/>
      <c r="M79" s="238"/>
      <c r="N79" s="238"/>
      <c r="O79" s="238"/>
      <c r="P79" s="238"/>
    </row>
    <row r="80" spans="3:16">
      <c r="C80" s="238"/>
      <c r="D80" s="238"/>
      <c r="E80" s="238"/>
      <c r="F80" s="238"/>
      <c r="G80" s="238"/>
      <c r="H80" s="238"/>
      <c r="I80" s="238"/>
      <c r="J80" s="238"/>
      <c r="K80" s="238"/>
      <c r="L80" s="238"/>
      <c r="M80" s="238"/>
      <c r="N80" s="238"/>
      <c r="O80" s="238"/>
      <c r="P80" s="238"/>
    </row>
    <row r="81" spans="3:16">
      <c r="C81" s="238"/>
      <c r="D81" s="238"/>
      <c r="E81" s="238"/>
      <c r="F81" s="238"/>
      <c r="G81" s="238"/>
      <c r="H81" s="238"/>
      <c r="I81" s="238"/>
      <c r="J81" s="238"/>
      <c r="K81" s="238"/>
      <c r="L81" s="238"/>
      <c r="M81" s="238"/>
      <c r="N81" s="238"/>
      <c r="O81" s="238"/>
      <c r="P81" s="238"/>
    </row>
    <row r="82" spans="3:16">
      <c r="C82" s="238"/>
      <c r="D82" s="238"/>
      <c r="E82" s="238"/>
      <c r="F82" s="238"/>
      <c r="G82" s="238"/>
      <c r="H82" s="238"/>
      <c r="I82" s="238"/>
      <c r="J82" s="238"/>
      <c r="K82" s="238"/>
      <c r="L82" s="238"/>
      <c r="M82" s="238"/>
      <c r="N82" s="238"/>
      <c r="O82" s="238"/>
      <c r="P82" s="238"/>
    </row>
    <row r="83" spans="3:16"/>
  </sheetData>
  <sheetProtection algorithmName="SHA-512" hashValue="/R59PY4zcpoyZJwr6mSIAadjd5UcwcVvR/SRT11IpBqeSljib3lyIsRfaRgKhfDRJ8sW46UyH4RX2RHmwjZi2w==" saltValue="Anz1Yk6YBucJ9tLDYbsc1w==" spinCount="100000" sheet="1" selectLockedCells="1"/>
  <mergeCells count="119">
    <mergeCell ref="C78:P82"/>
    <mergeCell ref="D73:P73"/>
    <mergeCell ref="D74:P75"/>
    <mergeCell ref="D76:J76"/>
    <mergeCell ref="K76:P76"/>
    <mergeCell ref="D77:J77"/>
    <mergeCell ref="K77:P77"/>
    <mergeCell ref="C60:E60"/>
    <mergeCell ref="C62:P63"/>
    <mergeCell ref="C64:P65"/>
    <mergeCell ref="C66:P67"/>
    <mergeCell ref="C69:C77"/>
    <mergeCell ref="D69:P70"/>
    <mergeCell ref="D71:J71"/>
    <mergeCell ref="K71:P71"/>
    <mergeCell ref="D72:J72"/>
    <mergeCell ref="K72:P72"/>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C34:E34"/>
    <mergeCell ref="D26:G26"/>
    <mergeCell ref="H26:I26"/>
    <mergeCell ref="C27:D28"/>
    <mergeCell ref="E27:E28"/>
    <mergeCell ref="F27:O27"/>
    <mergeCell ref="K26:P26"/>
    <mergeCell ref="D24:G24"/>
    <mergeCell ref="H24:I24"/>
    <mergeCell ref="D25:G25"/>
    <mergeCell ref="H25:I25"/>
    <mergeCell ref="K24:P24"/>
    <mergeCell ref="K25:P25"/>
    <mergeCell ref="D22:G22"/>
    <mergeCell ref="H22:I22"/>
    <mergeCell ref="D23:G23"/>
    <mergeCell ref="H23:I23"/>
    <mergeCell ref="K22:P22"/>
    <mergeCell ref="K23:P23"/>
    <mergeCell ref="D20:G20"/>
    <mergeCell ref="H20:I20"/>
    <mergeCell ref="D21:G21"/>
    <mergeCell ref="H21:I21"/>
    <mergeCell ref="K20:P20"/>
    <mergeCell ref="K21:P21"/>
    <mergeCell ref="C18:G18"/>
    <mergeCell ref="H18:I18"/>
    <mergeCell ref="D19:G19"/>
    <mergeCell ref="H19:I19"/>
    <mergeCell ref="K18:P18"/>
    <mergeCell ref="K19:P19"/>
    <mergeCell ref="D16:G16"/>
    <mergeCell ref="H16:I16"/>
    <mergeCell ref="D17:G17"/>
    <mergeCell ref="H17:I17"/>
    <mergeCell ref="L16:P16"/>
    <mergeCell ref="L17:P17"/>
    <mergeCell ref="D14:G14"/>
    <mergeCell ref="H14:I14"/>
    <mergeCell ref="D15:G15"/>
    <mergeCell ref="H15:I15"/>
    <mergeCell ref="L14:P14"/>
    <mergeCell ref="L15:P15"/>
    <mergeCell ref="D12:G12"/>
    <mergeCell ref="H12:I12"/>
    <mergeCell ref="D13:G13"/>
    <mergeCell ref="H13:I13"/>
    <mergeCell ref="L12:P12"/>
    <mergeCell ref="L13:P13"/>
    <mergeCell ref="D10:G10"/>
    <mergeCell ref="H10:I10"/>
    <mergeCell ref="D11:G11"/>
    <mergeCell ref="H11:I11"/>
    <mergeCell ref="L10:P10"/>
    <mergeCell ref="L11:P11"/>
    <mergeCell ref="D8:G8"/>
    <mergeCell ref="H8:I8"/>
    <mergeCell ref="D9:G9"/>
    <mergeCell ref="H9:I9"/>
    <mergeCell ref="L8:P8"/>
    <mergeCell ref="L9:P9"/>
    <mergeCell ref="C7:G7"/>
    <mergeCell ref="H7:I7"/>
    <mergeCell ref="L7:P7"/>
    <mergeCell ref="C6:P6"/>
    <mergeCell ref="C2:P2"/>
    <mergeCell ref="C3:P3"/>
    <mergeCell ref="E4:G4"/>
    <mergeCell ref="I4:P4"/>
    <mergeCell ref="C5:F5"/>
    <mergeCell ref="G5:I5"/>
    <mergeCell ref="J5:K5"/>
    <mergeCell ref="L5:P5"/>
  </mergeCells>
  <dataValidations count="2">
    <dataValidation type="list" allowBlank="1" showInputMessage="1" showErrorMessage="1" sqref="K8:K17" xr:uid="{2245FD58-7B07-44D8-8E26-BC4D86CF006B}">
      <formula1>$S$3:$S$4</formula1>
    </dataValidation>
    <dataValidation type="list" allowBlank="1" showInputMessage="1" showErrorMessage="1" sqref="E27:E28" xr:uid="{76247B8E-9EE8-4508-A1D9-ED7A0121CC2A}">
      <formula1>$T$3:$T$10</formula1>
    </dataValidation>
  </dataValidations>
  <pageMargins left="0.7" right="0.7" top="0.75" bottom="0.75" header="0.3" footer="0.3"/>
  <pageSetup scale="50" fitToHeight="0" orientation="landscape" r:id="rId1"/>
  <headerFooter>
    <oddFooter>&amp;LEffective 10/18/2020&amp;R&amp;P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06F3-54D3-4D8A-B7B7-DD0BEB32BD13}">
  <sheetPr>
    <pageSetUpPr fitToPage="1"/>
  </sheetPr>
  <dimension ref="A1:S53"/>
  <sheetViews>
    <sheetView tabSelected="1" topLeftCell="A26" zoomScaleNormal="100" workbookViewId="0">
      <selection activeCell="F9" sqref="F9:G9"/>
    </sheetView>
  </sheetViews>
  <sheetFormatPr defaultColWidth="9.140625" defaultRowHeight="11.45"/>
  <cols>
    <col min="1" max="1" width="9.85546875" style="77" customWidth="1"/>
    <col min="2" max="12" width="7.5703125" style="77" customWidth="1"/>
    <col min="13" max="13" width="10" style="77" customWidth="1"/>
    <col min="14" max="14" width="6.5703125" style="77" hidden="1" customWidth="1"/>
    <col min="15" max="16" width="0" style="77" hidden="1" customWidth="1"/>
    <col min="17" max="17" width="1" style="77" hidden="1" customWidth="1"/>
    <col min="18" max="18" width="1.5703125" style="77" hidden="1" customWidth="1"/>
    <col min="19" max="19" width="1.140625" style="77" hidden="1" customWidth="1"/>
    <col min="20" max="20" width="0.85546875" style="77" customWidth="1"/>
    <col min="21" max="21" width="5" style="77" customWidth="1"/>
    <col min="22" max="16384" width="9.140625" style="77"/>
  </cols>
  <sheetData>
    <row r="1" spans="1:19" ht="17.45" customHeight="1">
      <c r="A1" s="81"/>
      <c r="B1" s="82"/>
      <c r="C1" s="82"/>
      <c r="D1" s="82"/>
      <c r="E1" s="282"/>
      <c r="F1" s="282"/>
      <c r="G1" s="282"/>
      <c r="H1" s="282"/>
      <c r="I1" s="282"/>
      <c r="J1" s="282"/>
      <c r="K1" s="282"/>
      <c r="L1" s="282"/>
      <c r="M1" s="283"/>
      <c r="N1" s="109"/>
      <c r="O1" s="109"/>
      <c r="P1" s="109"/>
      <c r="Q1" s="109"/>
      <c r="R1" s="109"/>
      <c r="S1" s="110"/>
    </row>
    <row r="2" spans="1:19" ht="14.45" customHeight="1">
      <c r="A2" s="83"/>
      <c r="B2" s="101"/>
      <c r="C2" s="101"/>
      <c r="D2" s="101"/>
      <c r="E2" s="274" t="s">
        <v>71</v>
      </c>
      <c r="F2" s="274"/>
      <c r="G2" s="274"/>
      <c r="H2" s="274"/>
      <c r="I2" s="274"/>
      <c r="J2" s="274"/>
      <c r="K2" s="274"/>
      <c r="L2" s="274"/>
      <c r="M2" s="275"/>
      <c r="S2" s="111"/>
    </row>
    <row r="3" spans="1:19" ht="14.45" customHeight="1">
      <c r="A3" s="83"/>
      <c r="B3" s="101"/>
      <c r="C3" s="101"/>
      <c r="D3" s="101"/>
      <c r="E3" s="274" t="s">
        <v>72</v>
      </c>
      <c r="F3" s="274"/>
      <c r="G3" s="274"/>
      <c r="H3" s="274"/>
      <c r="I3" s="274"/>
      <c r="J3" s="274"/>
      <c r="K3" s="274"/>
      <c r="L3" s="274"/>
      <c r="M3" s="275"/>
      <c r="S3" s="111"/>
    </row>
    <row r="4" spans="1:19" ht="14.45" customHeight="1">
      <c r="A4" s="83"/>
      <c r="B4" s="101"/>
      <c r="C4" s="101"/>
      <c r="D4" s="101"/>
      <c r="E4" s="274" t="s">
        <v>73</v>
      </c>
      <c r="F4" s="274"/>
      <c r="G4" s="274"/>
      <c r="H4" s="274"/>
      <c r="I4" s="274"/>
      <c r="J4" s="274"/>
      <c r="K4" s="274"/>
      <c r="L4" s="274"/>
      <c r="M4" s="275"/>
      <c r="S4" s="111"/>
    </row>
    <row r="5" spans="1:19" ht="14.45" customHeight="1">
      <c r="A5" s="83"/>
      <c r="B5" s="101"/>
      <c r="C5" s="101"/>
      <c r="D5" s="101"/>
      <c r="E5" s="102"/>
      <c r="F5" s="102"/>
      <c r="G5" s="102"/>
      <c r="H5" s="102"/>
      <c r="I5" s="102"/>
      <c r="J5" s="102"/>
      <c r="K5" s="274" t="s">
        <v>74</v>
      </c>
      <c r="L5" s="274"/>
      <c r="M5" s="275"/>
      <c r="N5" s="102"/>
      <c r="O5" s="102"/>
      <c r="P5" s="102"/>
      <c r="Q5" s="102"/>
      <c r="R5" s="102"/>
      <c r="S5" s="117"/>
    </row>
    <row r="6" spans="1:19" ht="15" customHeight="1" thickBot="1">
      <c r="A6" s="84"/>
      <c r="B6" s="85"/>
      <c r="C6" s="85"/>
      <c r="D6" s="85"/>
      <c r="E6" s="85"/>
      <c r="F6" s="85"/>
      <c r="G6" s="85"/>
      <c r="H6" s="85"/>
      <c r="I6" s="85"/>
      <c r="J6" s="85"/>
      <c r="K6" s="85"/>
      <c r="L6" s="85"/>
      <c r="M6" s="86"/>
      <c r="S6" s="111"/>
    </row>
    <row r="7" spans="1:19" s="78" customFormat="1" ht="18.75" customHeight="1">
      <c r="A7" s="284"/>
      <c r="B7" s="285"/>
      <c r="C7" s="285"/>
      <c r="D7" s="285"/>
      <c r="E7" s="285"/>
      <c r="F7" s="285"/>
      <c r="G7" s="286" t="s">
        <v>75</v>
      </c>
      <c r="H7" s="286"/>
      <c r="I7" s="287">
        <f>'AGI Input'!E4</f>
        <v>0</v>
      </c>
      <c r="J7" s="287"/>
      <c r="K7" s="287"/>
      <c r="L7" s="287"/>
      <c r="M7" s="288"/>
      <c r="N7" s="297" t="s">
        <v>76</v>
      </c>
      <c r="O7" s="297"/>
      <c r="P7" s="297"/>
      <c r="Q7" s="297"/>
      <c r="R7" s="297"/>
      <c r="S7" s="298"/>
    </row>
    <row r="8" spans="1:19" s="79" customFormat="1" ht="18" customHeight="1">
      <c r="A8" s="87" t="s">
        <v>77</v>
      </c>
      <c r="B8" s="92"/>
      <c r="C8" s="92"/>
      <c r="D8" s="92"/>
      <c r="E8" s="92"/>
      <c r="F8" s="299" t="s">
        <v>78</v>
      </c>
      <c r="G8" s="299"/>
      <c r="H8" s="92"/>
      <c r="I8" s="300" t="s">
        <v>79</v>
      </c>
      <c r="J8" s="300"/>
      <c r="K8" s="92"/>
      <c r="L8" s="146"/>
      <c r="M8" s="88"/>
      <c r="N8" s="297"/>
      <c r="O8" s="297"/>
      <c r="P8" s="297"/>
      <c r="Q8" s="297"/>
      <c r="R8" s="297"/>
      <c r="S8" s="298"/>
    </row>
    <row r="9" spans="1:19" ht="18" customHeight="1">
      <c r="A9" s="301">
        <f>'AGI Input'!G5</f>
        <v>0</v>
      </c>
      <c r="B9" s="302"/>
      <c r="C9" s="302"/>
      <c r="D9" s="303"/>
      <c r="E9" s="92"/>
      <c r="F9" s="304" t="s">
        <v>80</v>
      </c>
      <c r="G9" s="305"/>
      <c r="H9" s="103"/>
      <c r="I9" s="306" t="str">
        <f>VLOOKUP($F$9,'Drop Downs'!$A$2:$B$255,2,FALSE)</f>
        <v>H-GAC</v>
      </c>
      <c r="J9" s="307"/>
      <c r="K9" s="92"/>
      <c r="L9" s="92"/>
      <c r="M9" s="89"/>
      <c r="N9" s="297"/>
      <c r="O9" s="297"/>
      <c r="P9" s="297"/>
      <c r="Q9" s="297"/>
      <c r="R9" s="297"/>
      <c r="S9" s="298"/>
    </row>
    <row r="10" spans="1:19" ht="12" customHeight="1">
      <c r="A10" s="87"/>
      <c r="B10" s="92"/>
      <c r="C10" s="92"/>
      <c r="D10" s="92"/>
      <c r="E10" s="92"/>
      <c r="F10" s="92"/>
      <c r="G10" s="92"/>
      <c r="H10" s="92"/>
      <c r="I10" s="92"/>
      <c r="J10" s="92"/>
      <c r="K10" s="92"/>
      <c r="L10" s="92"/>
      <c r="M10" s="89"/>
      <c r="N10" s="297"/>
      <c r="O10" s="297"/>
      <c r="P10" s="297"/>
      <c r="Q10" s="297"/>
      <c r="R10" s="297"/>
      <c r="S10" s="298"/>
    </row>
    <row r="11" spans="1:19" ht="12" customHeight="1">
      <c r="A11" s="87" t="s">
        <v>81</v>
      </c>
      <c r="B11" s="92"/>
      <c r="C11" s="92"/>
      <c r="D11" s="92"/>
      <c r="E11" s="92"/>
      <c r="F11" s="92"/>
      <c r="G11" s="92"/>
      <c r="H11" s="92"/>
      <c r="I11" s="92"/>
      <c r="J11" s="92"/>
      <c r="K11" s="92"/>
      <c r="L11" s="92"/>
      <c r="M11" s="89"/>
      <c r="N11" s="297"/>
      <c r="O11" s="297"/>
      <c r="P11" s="297"/>
      <c r="Q11" s="297"/>
      <c r="R11" s="297"/>
      <c r="S11" s="298"/>
    </row>
    <row r="12" spans="1:19" ht="12" customHeight="1">
      <c r="A12" s="301">
        <f>'AGI Input'!L5</f>
        <v>0</v>
      </c>
      <c r="B12" s="302"/>
      <c r="C12" s="302"/>
      <c r="D12" s="303"/>
      <c r="E12" s="92"/>
      <c r="F12" s="326" t="s">
        <v>82</v>
      </c>
      <c r="G12" s="326"/>
      <c r="H12" s="327">
        <f>'AGI Input'!P60</f>
        <v>0</v>
      </c>
      <c r="I12" s="328"/>
      <c r="J12" s="329"/>
      <c r="K12" s="92"/>
      <c r="L12" s="92"/>
      <c r="M12" s="89"/>
      <c r="N12" s="297"/>
      <c r="O12" s="297"/>
      <c r="P12" s="297"/>
      <c r="Q12" s="297"/>
      <c r="R12" s="297"/>
      <c r="S12" s="298"/>
    </row>
    <row r="13" spans="1:19" ht="12" customHeight="1">
      <c r="A13" s="87"/>
      <c r="B13" s="92"/>
      <c r="C13" s="92"/>
      <c r="D13" s="92"/>
      <c r="E13" s="92"/>
      <c r="F13" s="92"/>
      <c r="G13" s="92"/>
      <c r="H13" s="92"/>
      <c r="I13" s="92"/>
      <c r="J13" s="92"/>
      <c r="K13" s="92"/>
      <c r="L13" s="92"/>
      <c r="M13" s="89"/>
      <c r="N13" s="297"/>
      <c r="O13" s="297"/>
      <c r="P13" s="297"/>
      <c r="Q13" s="297"/>
      <c r="R13" s="297"/>
      <c r="S13" s="298"/>
    </row>
    <row r="14" spans="1:19" ht="12" customHeight="1">
      <c r="A14" s="90"/>
      <c r="B14" s="104"/>
      <c r="C14" s="104"/>
      <c r="D14" s="104"/>
      <c r="E14" s="104"/>
      <c r="F14" s="104"/>
      <c r="G14" s="104"/>
      <c r="H14" s="104"/>
      <c r="I14" s="104"/>
      <c r="J14" s="104"/>
      <c r="K14" s="104"/>
      <c r="L14" s="104"/>
      <c r="M14" s="89"/>
      <c r="N14" s="297"/>
      <c r="O14" s="297"/>
      <c r="P14" s="297"/>
      <c r="Q14" s="297"/>
      <c r="R14" s="297"/>
      <c r="S14" s="298"/>
    </row>
    <row r="15" spans="1:19" ht="12" customHeight="1">
      <c r="A15" s="87" t="s">
        <v>83</v>
      </c>
      <c r="B15" s="92"/>
      <c r="C15" s="91">
        <f>'AGI Input'!E27</f>
        <v>1</v>
      </c>
      <c r="D15" s="92"/>
      <c r="E15" s="92"/>
      <c r="F15" s="142" t="s">
        <v>84</v>
      </c>
      <c r="G15" s="143"/>
      <c r="H15" s="142"/>
      <c r="I15" s="144"/>
      <c r="J15" s="144"/>
      <c r="K15" s="92"/>
      <c r="L15" s="105"/>
      <c r="M15" s="89"/>
      <c r="N15" s="297"/>
      <c r="O15" s="297"/>
      <c r="P15" s="297"/>
      <c r="Q15" s="297"/>
      <c r="R15" s="297"/>
      <c r="S15" s="298"/>
    </row>
    <row r="16" spans="1:19" ht="12" customHeight="1">
      <c r="A16" s="87"/>
      <c r="B16" s="92"/>
      <c r="C16" s="92"/>
      <c r="D16" s="92"/>
      <c r="E16" s="92"/>
      <c r="F16" s="92"/>
      <c r="G16" s="106"/>
      <c r="H16" s="92"/>
      <c r="I16" s="105"/>
      <c r="J16" s="105"/>
      <c r="K16" s="92"/>
      <c r="L16" s="105"/>
      <c r="M16" s="89"/>
      <c r="N16" s="147"/>
      <c r="O16" s="147"/>
      <c r="P16" s="147"/>
      <c r="Q16" s="147"/>
      <c r="R16" s="147"/>
      <c r="S16" s="148"/>
    </row>
    <row r="17" spans="1:19" s="79" customFormat="1" ht="12" customHeight="1" thickBot="1">
      <c r="A17" s="292" t="s">
        <v>85</v>
      </c>
      <c r="B17" s="293"/>
      <c r="C17" s="293"/>
      <c r="D17" s="293"/>
      <c r="E17" s="293"/>
      <c r="F17" s="293"/>
      <c r="G17" s="293"/>
      <c r="H17" s="293"/>
      <c r="I17" s="293"/>
      <c r="J17" s="293"/>
      <c r="K17" s="293"/>
      <c r="L17" s="293"/>
      <c r="M17" s="294"/>
      <c r="S17" s="112"/>
    </row>
    <row r="18" spans="1:19" s="79" customFormat="1" ht="13.5" thickBot="1">
      <c r="A18" s="93" t="s">
        <v>86</v>
      </c>
      <c r="B18" s="94">
        <v>1</v>
      </c>
      <c r="C18" s="94">
        <v>2</v>
      </c>
      <c r="D18" s="94">
        <v>3</v>
      </c>
      <c r="E18" s="94">
        <v>4</v>
      </c>
      <c r="F18" s="94">
        <v>5</v>
      </c>
      <c r="G18" s="94">
        <v>6</v>
      </c>
      <c r="H18" s="94">
        <v>7</v>
      </c>
      <c r="I18" s="94">
        <v>8</v>
      </c>
      <c r="J18" s="94">
        <v>9</v>
      </c>
      <c r="K18" s="94">
        <v>10</v>
      </c>
      <c r="L18" s="94">
        <v>11</v>
      </c>
      <c r="M18" s="94">
        <v>12</v>
      </c>
      <c r="S18" s="112"/>
    </row>
    <row r="19" spans="1:19" s="79" customFormat="1" ht="12.95">
      <c r="A19" s="295" t="s">
        <v>87</v>
      </c>
      <c r="B19" s="95">
        <v>0</v>
      </c>
      <c r="C19" s="95">
        <v>0</v>
      </c>
      <c r="D19" s="95">
        <v>0</v>
      </c>
      <c r="E19" s="95">
        <v>0</v>
      </c>
      <c r="F19" s="95">
        <v>0</v>
      </c>
      <c r="G19" s="95">
        <v>0</v>
      </c>
      <c r="H19" s="95">
        <v>0</v>
      </c>
      <c r="I19" s="95">
        <v>0</v>
      </c>
      <c r="J19" s="95">
        <v>0</v>
      </c>
      <c r="K19" s="95">
        <v>0</v>
      </c>
      <c r="L19" s="95">
        <v>0</v>
      </c>
      <c r="M19" s="95">
        <v>0</v>
      </c>
      <c r="S19" s="112"/>
    </row>
    <row r="20" spans="1:19" s="80" customFormat="1" ht="13.5" thickBot="1">
      <c r="A20" s="296"/>
      <c r="B20" s="96">
        <f>VLOOKUP($F$9,'HUD Income Limits'!$1:$1048576,11,FALSE)</f>
        <v>18650</v>
      </c>
      <c r="C20" s="96">
        <f>VLOOKUP($F$9,'HUD Income Limits'!$1:$1048576,12,FALSE)</f>
        <v>21300</v>
      </c>
      <c r="D20" s="96">
        <f>VLOOKUP($F$9,'HUD Income Limits'!$1:$1048576,13,FALSE)</f>
        <v>23950</v>
      </c>
      <c r="E20" s="96">
        <f>VLOOKUP($F$9,'HUD Income Limits'!$1:$1048576,14,FALSE)</f>
        <v>27750</v>
      </c>
      <c r="F20" s="96">
        <f>VLOOKUP($F$9,'HUD Income Limits'!$1:$1048576,15,FALSE)</f>
        <v>32470</v>
      </c>
      <c r="G20" s="96">
        <f>VLOOKUP($F$9,'HUD Income Limits'!$1:$1048576,16,FALSE)</f>
        <v>37190</v>
      </c>
      <c r="H20" s="96">
        <f>VLOOKUP($F$9,'HUD Income Limits'!$1:$1048576,17,FALSE)</f>
        <v>41910</v>
      </c>
      <c r="I20" s="96">
        <f>VLOOKUP($F$9,'HUD Income Limits'!$1:$1048576,18,FALSE)</f>
        <v>46630</v>
      </c>
      <c r="J20" s="96">
        <f>$E$20*1.4</f>
        <v>38850</v>
      </c>
      <c r="K20" s="96">
        <f>$E$20*1.48</f>
        <v>41070</v>
      </c>
      <c r="L20" s="96">
        <f>$E$20*1.56</f>
        <v>43290</v>
      </c>
      <c r="M20" s="96">
        <f>$E$20*1.64</f>
        <v>45510</v>
      </c>
      <c r="S20" s="113"/>
    </row>
    <row r="21" spans="1:19" s="79" customFormat="1" ht="12" customHeight="1" thickBot="1">
      <c r="A21" s="292" t="s">
        <v>88</v>
      </c>
      <c r="B21" s="293"/>
      <c r="C21" s="293"/>
      <c r="D21" s="293"/>
      <c r="E21" s="293"/>
      <c r="F21" s="293"/>
      <c r="G21" s="293"/>
      <c r="H21" s="293"/>
      <c r="I21" s="293"/>
      <c r="J21" s="293"/>
      <c r="K21" s="293"/>
      <c r="L21" s="293"/>
      <c r="M21" s="294"/>
      <c r="S21" s="112"/>
    </row>
    <row r="22" spans="1:19" s="79" customFormat="1" ht="13.5" thickBot="1">
      <c r="A22" s="93" t="s">
        <v>86</v>
      </c>
      <c r="B22" s="94">
        <v>1</v>
      </c>
      <c r="C22" s="94">
        <v>2</v>
      </c>
      <c r="D22" s="94">
        <v>3</v>
      </c>
      <c r="E22" s="94">
        <v>4</v>
      </c>
      <c r="F22" s="94">
        <v>5</v>
      </c>
      <c r="G22" s="94">
        <v>6</v>
      </c>
      <c r="H22" s="94">
        <v>7</v>
      </c>
      <c r="I22" s="94">
        <v>8</v>
      </c>
      <c r="J22" s="94">
        <v>9</v>
      </c>
      <c r="K22" s="94">
        <v>10</v>
      </c>
      <c r="L22" s="94">
        <v>11</v>
      </c>
      <c r="M22" s="94">
        <v>12</v>
      </c>
      <c r="S22" s="112"/>
    </row>
    <row r="23" spans="1:19" s="79" customFormat="1" ht="12" customHeight="1">
      <c r="A23" s="295" t="s">
        <v>87</v>
      </c>
      <c r="B23" s="95">
        <f>IF(B20+1=1,0,B20+1)</f>
        <v>18651</v>
      </c>
      <c r="C23" s="95">
        <f>IF(C20+1=1,0,C20+1)</f>
        <v>21301</v>
      </c>
      <c r="D23" s="95">
        <f t="shared" ref="D23:M23" si="0">IF(D20+1=1,0,D20+1)</f>
        <v>23951</v>
      </c>
      <c r="E23" s="95">
        <f t="shared" si="0"/>
        <v>27751</v>
      </c>
      <c r="F23" s="95">
        <f t="shared" si="0"/>
        <v>32471</v>
      </c>
      <c r="G23" s="95">
        <f t="shared" si="0"/>
        <v>37191</v>
      </c>
      <c r="H23" s="95">
        <f t="shared" si="0"/>
        <v>41911</v>
      </c>
      <c r="I23" s="95">
        <f t="shared" si="0"/>
        <v>46631</v>
      </c>
      <c r="J23" s="95">
        <f>IF(J20+1=1,0,J20+1)</f>
        <v>38851</v>
      </c>
      <c r="K23" s="95">
        <f t="shared" si="0"/>
        <v>41071</v>
      </c>
      <c r="L23" s="95">
        <f t="shared" si="0"/>
        <v>43291</v>
      </c>
      <c r="M23" s="95">
        <f t="shared" si="0"/>
        <v>45511</v>
      </c>
      <c r="S23" s="112"/>
    </row>
    <row r="24" spans="1:19" s="80" customFormat="1" ht="13.5" thickBot="1">
      <c r="A24" s="296"/>
      <c r="B24" s="96">
        <f>VLOOKUP($F$9,'HUD Income Limits'!$1:$1048576,3,FALSE)</f>
        <v>31050</v>
      </c>
      <c r="C24" s="96">
        <f>VLOOKUP($F$9,'HUD Income Limits'!$1:$1048576,4,FALSE)</f>
        <v>35450</v>
      </c>
      <c r="D24" s="96">
        <f>VLOOKUP($F$9,'HUD Income Limits'!$1:$1048576,5,FALSE)</f>
        <v>39900</v>
      </c>
      <c r="E24" s="96">
        <f>VLOOKUP($F$9,'HUD Income Limits'!$1:$1048576,6,FALSE)</f>
        <v>44300</v>
      </c>
      <c r="F24" s="96">
        <f>VLOOKUP($F$9,'HUD Income Limits'!$1:$1048576,7,FALSE)</f>
        <v>47850</v>
      </c>
      <c r="G24" s="96">
        <f>VLOOKUP($F$9,'HUD Income Limits'!$1:$1048576,8,FALSE)</f>
        <v>51400</v>
      </c>
      <c r="H24" s="96">
        <f>VLOOKUP($F$9,'HUD Income Limits'!$1:$1048576,9,FALSE)</f>
        <v>54950</v>
      </c>
      <c r="I24" s="96">
        <f>VLOOKUP($F$9,'HUD Income Limits'!$1:$1048576,10,FALSE)</f>
        <v>58500</v>
      </c>
      <c r="J24" s="96">
        <f>$E$24*1.4</f>
        <v>62019.999999999993</v>
      </c>
      <c r="K24" s="96">
        <f>$E$24*1.48</f>
        <v>65564</v>
      </c>
      <c r="L24" s="96">
        <f>$E$24*1.56</f>
        <v>69108</v>
      </c>
      <c r="M24" s="96">
        <f>$E$24*1.64</f>
        <v>72652</v>
      </c>
      <c r="S24" s="113"/>
    </row>
    <row r="25" spans="1:19" ht="12" customHeight="1" thickBot="1">
      <c r="A25" s="289" t="s">
        <v>89</v>
      </c>
      <c r="B25" s="290"/>
      <c r="C25" s="290"/>
      <c r="D25" s="290"/>
      <c r="E25" s="290"/>
      <c r="F25" s="290"/>
      <c r="G25" s="290"/>
      <c r="H25" s="290"/>
      <c r="I25" s="290"/>
      <c r="J25" s="290"/>
      <c r="K25" s="290"/>
      <c r="L25" s="290"/>
      <c r="M25" s="291"/>
      <c r="S25" s="111"/>
    </row>
    <row r="26" spans="1:19" ht="13.5" thickBot="1">
      <c r="A26" s="93" t="s">
        <v>86</v>
      </c>
      <c r="B26" s="94">
        <v>1</v>
      </c>
      <c r="C26" s="94">
        <v>2</v>
      </c>
      <c r="D26" s="94">
        <v>3</v>
      </c>
      <c r="E26" s="94">
        <v>4</v>
      </c>
      <c r="F26" s="94">
        <v>5</v>
      </c>
      <c r="G26" s="94">
        <v>6</v>
      </c>
      <c r="H26" s="94">
        <v>7</v>
      </c>
      <c r="I26" s="94">
        <v>8</v>
      </c>
      <c r="J26" s="94">
        <v>9</v>
      </c>
      <c r="K26" s="94">
        <v>10</v>
      </c>
      <c r="L26" s="94">
        <v>11</v>
      </c>
      <c r="M26" s="94">
        <v>12</v>
      </c>
      <c r="S26" s="111"/>
    </row>
    <row r="27" spans="1:19" ht="12" customHeight="1">
      <c r="A27" s="295" t="s">
        <v>87</v>
      </c>
      <c r="B27" s="95">
        <f>IF(B24=0,0,B24+1)</f>
        <v>31051</v>
      </c>
      <c r="C27" s="95">
        <f t="shared" ref="C27:M27" si="1">IF(C24=0,0,C24+1)</f>
        <v>35451</v>
      </c>
      <c r="D27" s="95">
        <f t="shared" si="1"/>
        <v>39901</v>
      </c>
      <c r="E27" s="95">
        <f t="shared" si="1"/>
        <v>44301</v>
      </c>
      <c r="F27" s="95">
        <f t="shared" si="1"/>
        <v>47851</v>
      </c>
      <c r="G27" s="95">
        <f t="shared" si="1"/>
        <v>51401</v>
      </c>
      <c r="H27" s="95">
        <f t="shared" si="1"/>
        <v>54951</v>
      </c>
      <c r="I27" s="95">
        <f t="shared" si="1"/>
        <v>58501</v>
      </c>
      <c r="J27" s="95">
        <f t="shared" si="1"/>
        <v>62020.999999999993</v>
      </c>
      <c r="K27" s="95">
        <f t="shared" si="1"/>
        <v>65565</v>
      </c>
      <c r="L27" s="95">
        <f t="shared" si="1"/>
        <v>69109</v>
      </c>
      <c r="M27" s="95">
        <f t="shared" si="1"/>
        <v>72653</v>
      </c>
      <c r="S27" s="111"/>
    </row>
    <row r="28" spans="1:19" ht="13.5" thickBot="1">
      <c r="A28" s="296"/>
      <c r="B28" s="96">
        <f>VLOOKUP($F$9,'HUD Income Limits'!$1:$1048576,19,FALSE)</f>
        <v>49600</v>
      </c>
      <c r="C28" s="96">
        <f>VLOOKUP($F$9,'HUD Income Limits'!$1:$1048576,20,FALSE)</f>
        <v>56700</v>
      </c>
      <c r="D28" s="96">
        <f>VLOOKUP($F$9,'HUD Income Limits'!$1:$1048576,21,FALSE)</f>
        <v>63800</v>
      </c>
      <c r="E28" s="96">
        <f>VLOOKUP($F$9,'HUD Income Limits'!$1:$1048576,22,FALSE)</f>
        <v>70850</v>
      </c>
      <c r="F28" s="96">
        <f>VLOOKUP($F$9,'HUD Income Limits'!$1:$1048576,23,FALSE)</f>
        <v>76550</v>
      </c>
      <c r="G28" s="96">
        <f>VLOOKUP($F$9,'HUD Income Limits'!$1:$1048576,24,FALSE)</f>
        <v>82200</v>
      </c>
      <c r="H28" s="96">
        <f>VLOOKUP($F$9,'HUD Income Limits'!$1:$1048576,25,FALSE)</f>
        <v>87900</v>
      </c>
      <c r="I28" s="96">
        <f>VLOOKUP($F$9,'HUD Income Limits'!$1:$1048576,26,FALSE)</f>
        <v>93550</v>
      </c>
      <c r="J28" s="96">
        <f>$E$28*1.4</f>
        <v>99190</v>
      </c>
      <c r="K28" s="96">
        <f>$E$28*1.48</f>
        <v>104858</v>
      </c>
      <c r="L28" s="96">
        <f>$E$28*1.56</f>
        <v>110526</v>
      </c>
      <c r="M28" s="96">
        <f>$E$28*1.64</f>
        <v>116194</v>
      </c>
      <c r="S28" s="111"/>
    </row>
    <row r="29" spans="1:19" ht="12" customHeight="1" thickBot="1">
      <c r="A29" s="289" t="s">
        <v>90</v>
      </c>
      <c r="B29" s="290"/>
      <c r="C29" s="290"/>
      <c r="D29" s="290"/>
      <c r="E29" s="290"/>
      <c r="F29" s="290"/>
      <c r="G29" s="290"/>
      <c r="H29" s="290"/>
      <c r="I29" s="290"/>
      <c r="J29" s="290"/>
      <c r="K29" s="290"/>
      <c r="L29" s="290"/>
      <c r="M29" s="291"/>
      <c r="S29" s="111"/>
    </row>
    <row r="30" spans="1:19" ht="13.5" thickBot="1">
      <c r="A30" s="93" t="s">
        <v>86</v>
      </c>
      <c r="B30" s="94">
        <v>1</v>
      </c>
      <c r="C30" s="94">
        <v>2</v>
      </c>
      <c r="D30" s="94">
        <v>3</v>
      </c>
      <c r="E30" s="94">
        <v>4</v>
      </c>
      <c r="F30" s="94">
        <v>5</v>
      </c>
      <c r="G30" s="94">
        <v>6</v>
      </c>
      <c r="H30" s="94">
        <v>7</v>
      </c>
      <c r="I30" s="94">
        <v>8</v>
      </c>
      <c r="J30" s="94">
        <v>9</v>
      </c>
      <c r="K30" s="94">
        <v>10</v>
      </c>
      <c r="L30" s="94">
        <v>11</v>
      </c>
      <c r="M30" s="94">
        <v>12</v>
      </c>
      <c r="S30" s="111"/>
    </row>
    <row r="31" spans="1:19" ht="12.95">
      <c r="A31" s="295" t="s">
        <v>91</v>
      </c>
      <c r="B31" s="97" t="s">
        <v>92</v>
      </c>
      <c r="C31" s="97" t="s">
        <v>92</v>
      </c>
      <c r="D31" s="97" t="s">
        <v>92</v>
      </c>
      <c r="E31" s="97" t="s">
        <v>92</v>
      </c>
      <c r="F31" s="97" t="s">
        <v>92</v>
      </c>
      <c r="G31" s="97" t="s">
        <v>92</v>
      </c>
      <c r="H31" s="97" t="s">
        <v>92</v>
      </c>
      <c r="I31" s="97" t="s">
        <v>92</v>
      </c>
      <c r="J31" s="97" t="s">
        <v>92</v>
      </c>
      <c r="K31" s="97" t="s">
        <v>92</v>
      </c>
      <c r="L31" s="97" t="s">
        <v>92</v>
      </c>
      <c r="M31" s="97" t="s">
        <v>92</v>
      </c>
      <c r="S31" s="111"/>
    </row>
    <row r="32" spans="1:19" ht="13.5" thickBot="1">
      <c r="A32" s="296"/>
      <c r="B32" s="96">
        <f>IF(B28=0,"",B28+1)</f>
        <v>49601</v>
      </c>
      <c r="C32" s="96">
        <f t="shared" ref="C32:I32" si="2">IF(C28=0,"",C28+1)</f>
        <v>56701</v>
      </c>
      <c r="D32" s="96">
        <f t="shared" si="2"/>
        <v>63801</v>
      </c>
      <c r="E32" s="96">
        <f t="shared" si="2"/>
        <v>70851</v>
      </c>
      <c r="F32" s="96">
        <f t="shared" si="2"/>
        <v>76551</v>
      </c>
      <c r="G32" s="96">
        <f t="shared" si="2"/>
        <v>82201</v>
      </c>
      <c r="H32" s="96">
        <f t="shared" si="2"/>
        <v>87901</v>
      </c>
      <c r="I32" s="96">
        <f t="shared" si="2"/>
        <v>93551</v>
      </c>
      <c r="J32" s="96">
        <f>IF(J28=0,"$0",J28+1)</f>
        <v>99191</v>
      </c>
      <c r="K32" s="96">
        <f t="shared" ref="K32:M32" si="3">IF(K28=0,"$0",K28+1)</f>
        <v>104859</v>
      </c>
      <c r="L32" s="96">
        <f t="shared" si="3"/>
        <v>110527</v>
      </c>
      <c r="M32" s="96">
        <f t="shared" si="3"/>
        <v>116195</v>
      </c>
      <c r="S32" s="111"/>
    </row>
    <row r="33" spans="1:19" ht="11.1" customHeight="1" thickBot="1">
      <c r="A33" s="99"/>
      <c r="B33" s="100"/>
      <c r="C33" s="100"/>
      <c r="D33" s="100"/>
      <c r="E33" s="100"/>
      <c r="F33" s="100"/>
      <c r="G33" s="100"/>
      <c r="H33" s="100"/>
      <c r="I33" s="100"/>
      <c r="J33" s="100"/>
      <c r="K33" s="100"/>
      <c r="L33" s="100"/>
      <c r="M33" s="108"/>
      <c r="S33" s="111"/>
    </row>
    <row r="34" spans="1:19" ht="12.95" hidden="1">
      <c r="A34" s="308" t="s">
        <v>93</v>
      </c>
      <c r="B34" s="309"/>
      <c r="C34" s="309"/>
      <c r="D34" s="309"/>
      <c r="E34" s="309"/>
      <c r="F34" s="309"/>
      <c r="G34" s="309"/>
      <c r="H34" s="310"/>
      <c r="I34" s="107"/>
      <c r="J34" s="311" t="s">
        <v>94</v>
      </c>
      <c r="K34" s="312"/>
      <c r="L34" s="311" t="s">
        <v>95</v>
      </c>
      <c r="M34" s="313"/>
      <c r="S34" s="111"/>
    </row>
    <row r="35" spans="1:19" ht="12.95" hidden="1">
      <c r="A35" s="314" t="s">
        <v>96</v>
      </c>
      <c r="B35" s="315"/>
      <c r="C35" s="315"/>
      <c r="D35" s="315"/>
      <c r="E35" s="315"/>
      <c r="F35" s="315"/>
      <c r="G35" s="315"/>
      <c r="H35" s="316"/>
      <c r="I35" s="98"/>
      <c r="J35" s="317"/>
      <c r="K35" s="318"/>
      <c r="L35" s="317"/>
      <c r="M35" s="319"/>
      <c r="S35" s="111"/>
    </row>
    <row r="36" spans="1:19" ht="12.95" hidden="1">
      <c r="A36" s="314" t="s">
        <v>97</v>
      </c>
      <c r="B36" s="315"/>
      <c r="C36" s="315"/>
      <c r="D36" s="315"/>
      <c r="E36" s="315"/>
      <c r="F36" s="315"/>
      <c r="G36" s="315"/>
      <c r="H36" s="316"/>
      <c r="I36" s="98"/>
      <c r="J36" s="317"/>
      <c r="K36" s="318"/>
      <c r="L36" s="317"/>
      <c r="M36" s="319"/>
      <c r="S36" s="111"/>
    </row>
    <row r="37" spans="1:19" ht="12.95" hidden="1">
      <c r="A37" s="314" t="s">
        <v>98</v>
      </c>
      <c r="B37" s="315"/>
      <c r="C37" s="315"/>
      <c r="D37" s="315"/>
      <c r="E37" s="315"/>
      <c r="F37" s="315"/>
      <c r="G37" s="315"/>
      <c r="H37" s="316"/>
      <c r="I37" s="98"/>
      <c r="J37" s="317"/>
      <c r="K37" s="318"/>
      <c r="L37" s="317"/>
      <c r="M37" s="319"/>
      <c r="S37" s="111"/>
    </row>
    <row r="38" spans="1:19" ht="12.95" hidden="1">
      <c r="A38" s="314" t="s">
        <v>99</v>
      </c>
      <c r="B38" s="315"/>
      <c r="C38" s="315"/>
      <c r="D38" s="315"/>
      <c r="E38" s="315"/>
      <c r="F38" s="315"/>
      <c r="G38" s="315"/>
      <c r="H38" s="316"/>
      <c r="I38" s="98"/>
      <c r="J38" s="317"/>
      <c r="K38" s="318"/>
      <c r="L38" s="317"/>
      <c r="M38" s="319"/>
      <c r="S38" s="111"/>
    </row>
    <row r="39" spans="1:19" ht="12.95" hidden="1">
      <c r="A39" s="314" t="s">
        <v>100</v>
      </c>
      <c r="B39" s="315"/>
      <c r="C39" s="315"/>
      <c r="D39" s="315"/>
      <c r="E39" s="315"/>
      <c r="F39" s="315"/>
      <c r="G39" s="315"/>
      <c r="H39" s="316"/>
      <c r="I39" s="98"/>
      <c r="J39" s="317"/>
      <c r="K39" s="318"/>
      <c r="L39" s="317"/>
      <c r="M39" s="319"/>
      <c r="S39" s="111"/>
    </row>
    <row r="40" spans="1:19" ht="12.95" hidden="1">
      <c r="A40" s="314" t="s">
        <v>101</v>
      </c>
      <c r="B40" s="315"/>
      <c r="C40" s="315"/>
      <c r="D40" s="315"/>
      <c r="E40" s="315"/>
      <c r="F40" s="315"/>
      <c r="G40" s="315"/>
      <c r="H40" s="316"/>
      <c r="I40" s="98"/>
      <c r="J40" s="317"/>
      <c r="K40" s="318"/>
      <c r="L40" s="317"/>
      <c r="M40" s="319"/>
      <c r="S40" s="111"/>
    </row>
    <row r="41" spans="1:19" ht="12.95" hidden="1">
      <c r="A41" s="314" t="s">
        <v>102</v>
      </c>
      <c r="B41" s="315"/>
      <c r="C41" s="315"/>
      <c r="D41" s="315"/>
      <c r="E41" s="315"/>
      <c r="F41" s="315"/>
      <c r="G41" s="315"/>
      <c r="H41" s="316"/>
      <c r="I41" s="98"/>
      <c r="J41" s="317"/>
      <c r="K41" s="318"/>
      <c r="L41" s="317"/>
      <c r="M41" s="319"/>
      <c r="S41" s="111"/>
    </row>
    <row r="42" spans="1:19" ht="12.95" hidden="1">
      <c r="A42" s="314" t="s">
        <v>103</v>
      </c>
      <c r="B42" s="315"/>
      <c r="C42" s="315"/>
      <c r="D42" s="315"/>
      <c r="E42" s="315"/>
      <c r="F42" s="315"/>
      <c r="G42" s="315"/>
      <c r="H42" s="316"/>
      <c r="I42" s="98"/>
      <c r="J42" s="317"/>
      <c r="K42" s="318"/>
      <c r="L42" s="317"/>
      <c r="M42" s="319"/>
      <c r="S42" s="111"/>
    </row>
    <row r="43" spans="1:19" ht="12.95" hidden="1">
      <c r="A43" s="314" t="s">
        <v>104</v>
      </c>
      <c r="B43" s="315"/>
      <c r="C43" s="315"/>
      <c r="D43" s="315"/>
      <c r="E43" s="315"/>
      <c r="F43" s="315"/>
      <c r="G43" s="315"/>
      <c r="H43" s="316"/>
      <c r="I43" s="98"/>
      <c r="J43" s="317"/>
      <c r="K43" s="318"/>
      <c r="L43" s="317"/>
      <c r="M43" s="319"/>
      <c r="S43" s="111"/>
    </row>
    <row r="44" spans="1:19" ht="12.95" hidden="1">
      <c r="A44" s="314" t="s">
        <v>105</v>
      </c>
      <c r="B44" s="315"/>
      <c r="C44" s="315"/>
      <c r="D44" s="315"/>
      <c r="E44" s="315"/>
      <c r="F44" s="315"/>
      <c r="G44" s="315"/>
      <c r="H44" s="316"/>
      <c r="I44" s="98"/>
      <c r="J44" s="317"/>
      <c r="K44" s="318"/>
      <c r="L44" s="317"/>
      <c r="M44" s="319"/>
      <c r="S44" s="111"/>
    </row>
    <row r="45" spans="1:19" ht="12.95" hidden="1">
      <c r="A45" s="330" t="s">
        <v>106</v>
      </c>
      <c r="B45" s="331"/>
      <c r="C45" s="331"/>
      <c r="D45" s="331"/>
      <c r="E45" s="331"/>
      <c r="F45" s="331"/>
      <c r="G45" s="331"/>
      <c r="H45" s="331"/>
      <c r="I45" s="331"/>
      <c r="J45" s="331"/>
      <c r="K45" s="331"/>
      <c r="L45" s="331"/>
      <c r="M45" s="332"/>
      <c r="S45" s="111"/>
    </row>
    <row r="46" spans="1:19" ht="12.95">
      <c r="A46" s="114"/>
      <c r="B46" s="146"/>
      <c r="C46" s="146"/>
      <c r="D46" s="146"/>
      <c r="E46" s="146"/>
      <c r="F46" s="146"/>
      <c r="G46" s="146"/>
      <c r="H46" s="146"/>
      <c r="I46" s="146"/>
      <c r="J46" s="146"/>
      <c r="K46" s="146"/>
      <c r="L46" s="146"/>
      <c r="M46" s="88"/>
      <c r="S46" s="111"/>
    </row>
    <row r="47" spans="1:19" ht="15" customHeight="1">
      <c r="A47" s="276" t="s">
        <v>107</v>
      </c>
      <c r="B47" s="277"/>
      <c r="C47" s="277"/>
      <c r="D47" s="277"/>
      <c r="E47" s="277"/>
      <c r="F47" s="277"/>
      <c r="G47" s="277"/>
      <c r="H47" s="277"/>
      <c r="I47" s="277"/>
      <c r="J47" s="277"/>
      <c r="K47" s="277"/>
      <c r="L47" s="277"/>
      <c r="M47" s="278"/>
      <c r="S47" s="111"/>
    </row>
    <row r="48" spans="1:19" ht="15" customHeight="1">
      <c r="A48" s="276"/>
      <c r="B48" s="277"/>
      <c r="C48" s="277"/>
      <c r="D48" s="277"/>
      <c r="E48" s="277"/>
      <c r="F48" s="277"/>
      <c r="G48" s="277"/>
      <c r="H48" s="277"/>
      <c r="I48" s="277"/>
      <c r="J48" s="277"/>
      <c r="K48" s="277"/>
      <c r="L48" s="277"/>
      <c r="M48" s="278"/>
      <c r="S48" s="111"/>
    </row>
    <row r="49" spans="1:19" ht="15" customHeight="1">
      <c r="A49" s="276"/>
      <c r="B49" s="277"/>
      <c r="C49" s="277"/>
      <c r="D49" s="277"/>
      <c r="E49" s="277"/>
      <c r="F49" s="277"/>
      <c r="G49" s="277"/>
      <c r="H49" s="277"/>
      <c r="I49" s="277"/>
      <c r="J49" s="277"/>
      <c r="K49" s="277"/>
      <c r="L49" s="277"/>
      <c r="M49" s="278"/>
      <c r="S49" s="111"/>
    </row>
    <row r="50" spans="1:19" ht="15" customHeight="1">
      <c r="A50" s="276"/>
      <c r="B50" s="277"/>
      <c r="C50" s="277"/>
      <c r="D50" s="277"/>
      <c r="E50" s="277"/>
      <c r="F50" s="277"/>
      <c r="G50" s="277"/>
      <c r="H50" s="277"/>
      <c r="I50" s="277"/>
      <c r="J50" s="277"/>
      <c r="K50" s="277"/>
      <c r="L50" s="277"/>
      <c r="M50" s="278"/>
      <c r="S50" s="111"/>
    </row>
    <row r="51" spans="1:19" ht="14.45" customHeight="1" thickBot="1">
      <c r="A51" s="279"/>
      <c r="B51" s="280"/>
      <c r="C51" s="280"/>
      <c r="D51" s="280"/>
      <c r="E51" s="280"/>
      <c r="F51" s="280"/>
      <c r="G51" s="280"/>
      <c r="H51" s="280"/>
      <c r="I51" s="280"/>
      <c r="J51" s="280"/>
      <c r="K51" s="280"/>
      <c r="L51" s="280"/>
      <c r="M51" s="281"/>
      <c r="N51" s="115"/>
      <c r="O51" s="115"/>
      <c r="P51" s="115"/>
      <c r="Q51" s="115"/>
      <c r="R51" s="115"/>
      <c r="S51" s="116"/>
    </row>
    <row r="52" spans="1:19" hidden="1">
      <c r="A52" s="320" t="s">
        <v>108</v>
      </c>
      <c r="B52" s="321"/>
      <c r="C52" s="321"/>
      <c r="D52" s="321"/>
      <c r="E52" s="321"/>
      <c r="F52" s="321"/>
      <c r="G52" s="321"/>
      <c r="H52" s="321"/>
      <c r="I52" s="321"/>
      <c r="J52" s="321"/>
      <c r="K52" s="321"/>
      <c r="L52" s="321"/>
      <c r="M52" s="322"/>
    </row>
    <row r="53" spans="1:19" ht="12" hidden="1" thickBot="1">
      <c r="A53" s="323"/>
      <c r="B53" s="324"/>
      <c r="C53" s="324"/>
      <c r="D53" s="324"/>
      <c r="E53" s="324"/>
      <c r="F53" s="324"/>
      <c r="G53" s="324"/>
      <c r="H53" s="324"/>
      <c r="I53" s="324"/>
      <c r="J53" s="324"/>
      <c r="K53" s="324"/>
      <c r="L53" s="324"/>
      <c r="M53" s="325"/>
    </row>
  </sheetData>
  <sheetProtection algorithmName="SHA-512" hashValue="k/jgq67Ln6acv+Ebnv069s9TrE31vHrCeaUcGA/UDe31t3lzrHKug+6yCy7tyomL1VzEhMLCCYFfoGDjNPkLeg==" saltValue="pwegrckd0heg/rs7RW2q7A==" spinCount="100000" sheet="1" selectLockedCells="1"/>
  <mergeCells count="61">
    <mergeCell ref="A52:M53"/>
    <mergeCell ref="A12:D12"/>
    <mergeCell ref="F12:G12"/>
    <mergeCell ref="H12:J12"/>
    <mergeCell ref="A44:H44"/>
    <mergeCell ref="J44:K44"/>
    <mergeCell ref="L44:M44"/>
    <mergeCell ref="A45:M45"/>
    <mergeCell ref="A42:H42"/>
    <mergeCell ref="J42:K42"/>
    <mergeCell ref="L42:M42"/>
    <mergeCell ref="A43:H43"/>
    <mergeCell ref="J43:K43"/>
    <mergeCell ref="L43:M43"/>
    <mergeCell ref="A40:H40"/>
    <mergeCell ref="J40:K40"/>
    <mergeCell ref="L40:M40"/>
    <mergeCell ref="A41:H41"/>
    <mergeCell ref="J41:K41"/>
    <mergeCell ref="L41:M41"/>
    <mergeCell ref="A38:H38"/>
    <mergeCell ref="J38:K38"/>
    <mergeCell ref="L38:M38"/>
    <mergeCell ref="A39:H39"/>
    <mergeCell ref="J39:K39"/>
    <mergeCell ref="L39:M39"/>
    <mergeCell ref="A36:H36"/>
    <mergeCell ref="J36:K36"/>
    <mergeCell ref="L36:M36"/>
    <mergeCell ref="A37:H37"/>
    <mergeCell ref="J37:K37"/>
    <mergeCell ref="L37:M37"/>
    <mergeCell ref="A34:H34"/>
    <mergeCell ref="J34:K34"/>
    <mergeCell ref="L34:M34"/>
    <mergeCell ref="A35:H35"/>
    <mergeCell ref="J35:K35"/>
    <mergeCell ref="L35:M35"/>
    <mergeCell ref="A31:A32"/>
    <mergeCell ref="N7:S15"/>
    <mergeCell ref="F8:G8"/>
    <mergeCell ref="I8:J8"/>
    <mergeCell ref="A9:D9"/>
    <mergeCell ref="F9:G9"/>
    <mergeCell ref="I9:J9"/>
    <mergeCell ref="K5:M5"/>
    <mergeCell ref="A47:M51"/>
    <mergeCell ref="E1:M1"/>
    <mergeCell ref="E2:M2"/>
    <mergeCell ref="E3:M3"/>
    <mergeCell ref="E4:M4"/>
    <mergeCell ref="A7:F7"/>
    <mergeCell ref="G7:H7"/>
    <mergeCell ref="I7:M7"/>
    <mergeCell ref="A29:M29"/>
    <mergeCell ref="A17:M17"/>
    <mergeCell ref="A19:A20"/>
    <mergeCell ref="A21:M21"/>
    <mergeCell ref="A23:A24"/>
    <mergeCell ref="A25:M25"/>
    <mergeCell ref="A27:A28"/>
  </mergeCells>
  <dataValidations count="1">
    <dataValidation showInputMessage="1" showErrorMessage="1" sqref="H9" xr:uid="{8CA2D857-CA1E-46E3-9246-B27A0098FAC4}"/>
  </dataValidations>
  <pageMargins left="0.7" right="0.7" top="0.75" bottom="0.75" header="0.3" footer="0.3"/>
  <pageSetup scale="88" orientation="portrait" horizontalDpi="1200" verticalDpi="1200" r:id="rId1"/>
  <headerFooter>
    <oddFooter>&amp;LEffective 10/18/2020&amp;R&amp;P</oddFooter>
  </headerFooter>
  <ignoredErrors>
    <ignoredError sqref="C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F30DF9-3A81-41E4-90E7-58572EA6CFDB}">
          <x14:formula1>
            <xm:f>'Drop Downs'!$A$2:$A$255</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47B2-4EA0-43C1-ADE0-109BF22E8508}">
  <dimension ref="A1:B255"/>
  <sheetViews>
    <sheetView topLeftCell="A221" workbookViewId="0">
      <selection activeCell="A5" sqref="A1:B1048576"/>
    </sheetView>
  </sheetViews>
  <sheetFormatPr defaultRowHeight="14.45"/>
  <cols>
    <col min="1" max="1" width="19.5703125" bestFit="1" customWidth="1"/>
    <col min="2" max="2" width="9.140625" style="16"/>
  </cols>
  <sheetData>
    <row r="1" spans="1:2">
      <c r="A1" s="16" t="s">
        <v>109</v>
      </c>
      <c r="B1" s="16" t="s">
        <v>110</v>
      </c>
    </row>
    <row r="2" spans="1:2">
      <c r="A2" s="31" t="s">
        <v>111</v>
      </c>
      <c r="B2" s="9" t="s">
        <v>112</v>
      </c>
    </row>
    <row r="3" spans="1:2">
      <c r="A3" s="31" t="s">
        <v>113</v>
      </c>
      <c r="B3" s="9" t="s">
        <v>114</v>
      </c>
    </row>
    <row r="4" spans="1:2">
      <c r="A4" s="31" t="s">
        <v>115</v>
      </c>
      <c r="B4" s="9" t="s">
        <v>116</v>
      </c>
    </row>
    <row r="5" spans="1:2">
      <c r="A5" s="31" t="s">
        <v>117</v>
      </c>
      <c r="B5" s="9" t="s">
        <v>118</v>
      </c>
    </row>
    <row r="6" spans="1:2">
      <c r="A6" s="31" t="s">
        <v>119</v>
      </c>
      <c r="B6" s="9" t="s">
        <v>120</v>
      </c>
    </row>
    <row r="7" spans="1:2">
      <c r="A7" s="31" t="s">
        <v>121</v>
      </c>
      <c r="B7" s="9" t="s">
        <v>122</v>
      </c>
    </row>
    <row r="8" spans="1:2">
      <c r="A8" s="31" t="s">
        <v>123</v>
      </c>
      <c r="B8" s="9" t="s">
        <v>124</v>
      </c>
    </row>
    <row r="9" spans="1:2">
      <c r="A9" s="31" t="s">
        <v>125</v>
      </c>
      <c r="B9" s="9" t="s">
        <v>126</v>
      </c>
    </row>
    <row r="10" spans="1:2">
      <c r="A10" s="31" t="s">
        <v>127</v>
      </c>
      <c r="B10" s="9" t="s">
        <v>128</v>
      </c>
    </row>
    <row r="11" spans="1:2">
      <c r="A11" s="31" t="s">
        <v>129</v>
      </c>
      <c r="B11" s="9" t="s">
        <v>124</v>
      </c>
    </row>
    <row r="12" spans="1:2">
      <c r="A12" s="31" t="s">
        <v>130</v>
      </c>
      <c r="B12" s="9" t="s">
        <v>131</v>
      </c>
    </row>
    <row r="13" spans="1:2">
      <c r="A13" s="31" t="s">
        <v>132</v>
      </c>
      <c r="B13" s="9" t="s">
        <v>120</v>
      </c>
    </row>
    <row r="14" spans="1:2">
      <c r="A14" s="31" t="s">
        <v>133</v>
      </c>
      <c r="B14" s="9" t="s">
        <v>118</v>
      </c>
    </row>
    <row r="15" spans="1:2">
      <c r="A15" s="31" t="s">
        <v>134</v>
      </c>
      <c r="B15" s="9" t="s">
        <v>135</v>
      </c>
    </row>
    <row r="16" spans="1:2">
      <c r="A16" s="31" t="s">
        <v>136</v>
      </c>
      <c r="B16" s="9" t="s">
        <v>124</v>
      </c>
    </row>
    <row r="17" spans="1:2">
      <c r="A17" s="31" t="s">
        <v>137</v>
      </c>
      <c r="B17" s="9" t="s">
        <v>131</v>
      </c>
    </row>
    <row r="18" spans="1:2">
      <c r="A18" s="31" t="s">
        <v>138</v>
      </c>
      <c r="B18" s="9" t="s">
        <v>114</v>
      </c>
    </row>
    <row r="19" spans="1:2">
      <c r="A19" s="31" t="s">
        <v>139</v>
      </c>
      <c r="B19" s="9" t="s">
        <v>140</v>
      </c>
    </row>
    <row r="20" spans="1:2">
      <c r="A20" s="31" t="s">
        <v>141</v>
      </c>
      <c r="B20" s="9" t="s">
        <v>142</v>
      </c>
    </row>
    <row r="21" spans="1:2">
      <c r="A21" s="31" t="s">
        <v>143</v>
      </c>
      <c r="B21" s="9" t="s">
        <v>126</v>
      </c>
    </row>
    <row r="22" spans="1:2">
      <c r="A22" s="31" t="s">
        <v>144</v>
      </c>
      <c r="B22" s="9" t="s">
        <v>145</v>
      </c>
    </row>
    <row r="23" spans="1:2">
      <c r="A23" s="31" t="s">
        <v>146</v>
      </c>
      <c r="B23" s="9" t="s">
        <v>147</v>
      </c>
    </row>
    <row r="24" spans="1:2">
      <c r="A24" s="31" t="s">
        <v>148</v>
      </c>
      <c r="B24" s="9" t="s">
        <v>122</v>
      </c>
    </row>
    <row r="25" spans="1:2">
      <c r="A25" s="31" t="s">
        <v>149</v>
      </c>
      <c r="B25" s="9" t="s">
        <v>118</v>
      </c>
    </row>
    <row r="26" spans="1:2">
      <c r="A26" s="31" t="s">
        <v>150</v>
      </c>
      <c r="B26" s="9" t="s">
        <v>151</v>
      </c>
    </row>
    <row r="27" spans="1:2">
      <c r="A27" s="31" t="s">
        <v>152</v>
      </c>
      <c r="B27" s="9" t="s">
        <v>145</v>
      </c>
    </row>
    <row r="28" spans="1:2">
      <c r="A28" s="31" t="s">
        <v>153</v>
      </c>
      <c r="B28" s="9" t="s">
        <v>131</v>
      </c>
    </row>
    <row r="29" spans="1:2">
      <c r="A29" s="31" t="s">
        <v>154</v>
      </c>
      <c r="B29" s="9" t="s">
        <v>131</v>
      </c>
    </row>
    <row r="30" spans="1:2">
      <c r="A30" s="31" t="s">
        <v>155</v>
      </c>
      <c r="B30" s="9" t="s">
        <v>156</v>
      </c>
    </row>
    <row r="31" spans="1:2">
      <c r="A31" s="31" t="s">
        <v>157</v>
      </c>
      <c r="B31" s="9" t="s">
        <v>151</v>
      </c>
    </row>
    <row r="32" spans="1:2">
      <c r="A32" s="31" t="s">
        <v>158</v>
      </c>
      <c r="B32" s="9" t="s">
        <v>159</v>
      </c>
    </row>
    <row r="33" spans="1:2">
      <c r="A33" s="31" t="s">
        <v>160</v>
      </c>
      <c r="B33" s="9" t="s">
        <v>112</v>
      </c>
    </row>
    <row r="34" spans="1:2">
      <c r="A34" s="31" t="s">
        <v>161</v>
      </c>
      <c r="B34" s="9" t="s">
        <v>122</v>
      </c>
    </row>
    <row r="35" spans="1:2">
      <c r="A35" s="31" t="s">
        <v>162</v>
      </c>
      <c r="B35" s="9" t="s">
        <v>142</v>
      </c>
    </row>
    <row r="36" spans="1:2">
      <c r="A36" s="31" t="s">
        <v>163</v>
      </c>
      <c r="B36" s="9" t="s">
        <v>122</v>
      </c>
    </row>
    <row r="37" spans="1:2">
      <c r="A37" s="31" t="s">
        <v>164</v>
      </c>
      <c r="B37" s="9" t="s">
        <v>126</v>
      </c>
    </row>
    <row r="38" spans="1:2">
      <c r="A38" s="31" t="s">
        <v>165</v>
      </c>
      <c r="B38" s="9" t="s">
        <v>112</v>
      </c>
    </row>
    <row r="39" spans="1:2">
      <c r="A39" s="31" t="s">
        <v>166</v>
      </c>
      <c r="B39" s="9" t="s">
        <v>122</v>
      </c>
    </row>
    <row r="40" spans="1:2">
      <c r="A40" s="31" t="s">
        <v>167</v>
      </c>
      <c r="B40" s="9" t="s">
        <v>120</v>
      </c>
    </row>
    <row r="41" spans="1:2">
      <c r="A41" s="31" t="s">
        <v>168</v>
      </c>
      <c r="B41" s="9" t="s">
        <v>128</v>
      </c>
    </row>
    <row r="42" spans="1:2">
      <c r="A42" s="31" t="s">
        <v>169</v>
      </c>
      <c r="B42" s="9" t="s">
        <v>170</v>
      </c>
    </row>
    <row r="43" spans="1:2">
      <c r="A43" s="31" t="s">
        <v>171</v>
      </c>
      <c r="B43" s="9" t="s">
        <v>151</v>
      </c>
    </row>
    <row r="44" spans="1:2">
      <c r="A44" s="31" t="s">
        <v>172</v>
      </c>
      <c r="B44" s="9" t="s">
        <v>173</v>
      </c>
    </row>
    <row r="45" spans="1:2">
      <c r="A45" s="31" t="s">
        <v>174</v>
      </c>
      <c r="B45" s="9" t="s">
        <v>122</v>
      </c>
    </row>
    <row r="46" spans="1:2">
      <c r="A46" s="31" t="s">
        <v>175</v>
      </c>
      <c r="B46" s="9" t="s">
        <v>126</v>
      </c>
    </row>
    <row r="47" spans="1:2">
      <c r="A47" s="31" t="s">
        <v>176</v>
      </c>
      <c r="B47" s="9" t="s">
        <v>124</v>
      </c>
    </row>
    <row r="48" spans="1:2">
      <c r="A48" s="31" t="s">
        <v>177</v>
      </c>
      <c r="B48" s="9" t="s">
        <v>151</v>
      </c>
    </row>
    <row r="49" spans="1:2">
      <c r="A49" s="31" t="s">
        <v>178</v>
      </c>
      <c r="B49" s="9" t="s">
        <v>170</v>
      </c>
    </row>
    <row r="50" spans="1:2">
      <c r="A50" s="31" t="s">
        <v>179</v>
      </c>
      <c r="B50" s="9" t="s">
        <v>180</v>
      </c>
    </row>
    <row r="51" spans="1:2">
      <c r="A51" s="31" t="s">
        <v>181</v>
      </c>
      <c r="B51" s="9" t="s">
        <v>135</v>
      </c>
    </row>
    <row r="52" spans="1:2">
      <c r="A52" s="31" t="s">
        <v>182</v>
      </c>
      <c r="B52" s="9" t="s">
        <v>120</v>
      </c>
    </row>
    <row r="53" spans="1:2">
      <c r="A53" s="31" t="s">
        <v>183</v>
      </c>
      <c r="B53" s="9" t="s">
        <v>114</v>
      </c>
    </row>
    <row r="54" spans="1:2">
      <c r="A54" s="31" t="s">
        <v>184</v>
      </c>
      <c r="B54" s="9" t="s">
        <v>170</v>
      </c>
    </row>
    <row r="55" spans="1:2">
      <c r="A55" s="31" t="s">
        <v>185</v>
      </c>
      <c r="B55" s="9" t="s">
        <v>128</v>
      </c>
    </row>
    <row r="56" spans="1:2">
      <c r="A56" s="31" t="s">
        <v>186</v>
      </c>
      <c r="B56" s="9" t="s">
        <v>147</v>
      </c>
    </row>
    <row r="57" spans="1:2">
      <c r="A57" s="31" t="s">
        <v>187</v>
      </c>
      <c r="B57" s="9" t="s">
        <v>122</v>
      </c>
    </row>
    <row r="58" spans="1:2">
      <c r="A58" s="31" t="s">
        <v>188</v>
      </c>
      <c r="B58" s="9" t="s">
        <v>173</v>
      </c>
    </row>
    <row r="59" spans="1:2">
      <c r="A59" s="31" t="s">
        <v>189</v>
      </c>
      <c r="B59" s="9" t="s">
        <v>114</v>
      </c>
    </row>
    <row r="60" spans="1:2">
      <c r="A60" s="31" t="s">
        <v>190</v>
      </c>
      <c r="B60" s="9" t="s">
        <v>122</v>
      </c>
    </row>
    <row r="61" spans="1:2">
      <c r="A61" s="31" t="s">
        <v>191</v>
      </c>
      <c r="B61" s="9" t="s">
        <v>142</v>
      </c>
    </row>
    <row r="62" spans="1:2">
      <c r="A62" s="31" t="s">
        <v>192</v>
      </c>
      <c r="B62" s="9" t="s">
        <v>173</v>
      </c>
    </row>
    <row r="63" spans="1:2">
      <c r="A63" s="31" t="s">
        <v>193</v>
      </c>
      <c r="B63" s="9" t="s">
        <v>156</v>
      </c>
    </row>
    <row r="64" spans="1:2">
      <c r="A64" s="31" t="s">
        <v>194</v>
      </c>
      <c r="B64" s="9" t="s">
        <v>128</v>
      </c>
    </row>
    <row r="65" spans="1:2">
      <c r="A65" s="31" t="s">
        <v>195</v>
      </c>
      <c r="B65" s="9" t="s">
        <v>196</v>
      </c>
    </row>
    <row r="66" spans="1:2">
      <c r="A66" s="31" t="s">
        <v>197</v>
      </c>
      <c r="B66" s="9" t="s">
        <v>122</v>
      </c>
    </row>
    <row r="67" spans="1:2">
      <c r="A67" s="31" t="s">
        <v>198</v>
      </c>
      <c r="B67" s="9" t="s">
        <v>118</v>
      </c>
    </row>
    <row r="68" spans="1:2">
      <c r="A68" s="31" t="s">
        <v>199</v>
      </c>
      <c r="B68" s="9" t="s">
        <v>151</v>
      </c>
    </row>
    <row r="69" spans="1:2">
      <c r="A69" s="31" t="s">
        <v>200</v>
      </c>
      <c r="B69" s="9" t="s">
        <v>114</v>
      </c>
    </row>
    <row r="70" spans="1:2">
      <c r="A70" s="31" t="s">
        <v>201</v>
      </c>
      <c r="B70" s="9" t="s">
        <v>196</v>
      </c>
    </row>
    <row r="71" spans="1:2">
      <c r="A71" s="31" t="s">
        <v>202</v>
      </c>
      <c r="B71" s="9" t="s">
        <v>173</v>
      </c>
    </row>
    <row r="72" spans="1:2">
      <c r="A72" s="31" t="s">
        <v>203</v>
      </c>
      <c r="B72" s="9" t="s">
        <v>147</v>
      </c>
    </row>
    <row r="73" spans="1:2">
      <c r="A73" s="31" t="s">
        <v>204</v>
      </c>
      <c r="B73" s="9" t="s">
        <v>173</v>
      </c>
    </row>
    <row r="74" spans="1:2">
      <c r="A74" s="31" t="s">
        <v>205</v>
      </c>
      <c r="B74" s="9" t="s">
        <v>140</v>
      </c>
    </row>
    <row r="75" spans="1:2">
      <c r="A75" s="31" t="s">
        <v>206</v>
      </c>
      <c r="B75" s="9" t="s">
        <v>180</v>
      </c>
    </row>
    <row r="76" spans="1:2">
      <c r="A76" s="31" t="s">
        <v>207</v>
      </c>
      <c r="B76" s="9" t="s">
        <v>131</v>
      </c>
    </row>
    <row r="77" spans="1:2">
      <c r="A77" s="31" t="s">
        <v>208</v>
      </c>
      <c r="B77" s="9" t="s">
        <v>151</v>
      </c>
    </row>
    <row r="78" spans="1:2">
      <c r="A78" s="31" t="s">
        <v>209</v>
      </c>
      <c r="B78" s="9" t="s">
        <v>128</v>
      </c>
    </row>
    <row r="79" spans="1:2">
      <c r="A79" s="31" t="s">
        <v>210</v>
      </c>
      <c r="B79" s="9" t="s">
        <v>120</v>
      </c>
    </row>
    <row r="80" spans="1:2">
      <c r="A80" s="31" t="s">
        <v>211</v>
      </c>
      <c r="B80" s="9" t="s">
        <v>126</v>
      </c>
    </row>
    <row r="81" spans="1:2">
      <c r="A81" s="31" t="s">
        <v>212</v>
      </c>
      <c r="B81" s="9" t="s">
        <v>142</v>
      </c>
    </row>
    <row r="82" spans="1:2">
      <c r="A82" s="31" t="s">
        <v>213</v>
      </c>
      <c r="B82" s="9" t="s">
        <v>140</v>
      </c>
    </row>
    <row r="83" spans="1:2">
      <c r="A83" s="31" t="s">
        <v>214</v>
      </c>
      <c r="B83" s="9" t="s">
        <v>124</v>
      </c>
    </row>
    <row r="84" spans="1:2">
      <c r="A84" s="31" t="s">
        <v>215</v>
      </c>
      <c r="B84" s="9" t="s">
        <v>114</v>
      </c>
    </row>
    <row r="85" spans="1:2">
      <c r="A85" s="31" t="s">
        <v>80</v>
      </c>
      <c r="B85" s="9" t="s">
        <v>126</v>
      </c>
    </row>
    <row r="86" spans="1:2">
      <c r="A86" s="31" t="s">
        <v>216</v>
      </c>
      <c r="B86" s="9" t="s">
        <v>128</v>
      </c>
    </row>
    <row r="87" spans="1:2">
      <c r="A87" s="31" t="s">
        <v>217</v>
      </c>
      <c r="B87" s="9" t="s">
        <v>124</v>
      </c>
    </row>
    <row r="88" spans="1:2">
      <c r="A88" s="31" t="s">
        <v>218</v>
      </c>
      <c r="B88" s="9" t="s">
        <v>114</v>
      </c>
    </row>
    <row r="89" spans="1:2">
      <c r="A89" s="31" t="s">
        <v>219</v>
      </c>
      <c r="B89" s="9" t="s">
        <v>156</v>
      </c>
    </row>
    <row r="90" spans="1:2">
      <c r="A90" s="31" t="s">
        <v>220</v>
      </c>
      <c r="B90" s="9" t="s">
        <v>156</v>
      </c>
    </row>
    <row r="91" spans="1:2">
      <c r="A91" s="31" t="s">
        <v>221</v>
      </c>
      <c r="B91" s="9" t="s">
        <v>122</v>
      </c>
    </row>
    <row r="92" spans="1:2">
      <c r="A92" s="31" t="s">
        <v>222</v>
      </c>
      <c r="B92" s="9" t="s">
        <v>180</v>
      </c>
    </row>
    <row r="93" spans="1:2">
      <c r="A93" s="31" t="s">
        <v>223</v>
      </c>
      <c r="B93" s="9" t="s">
        <v>112</v>
      </c>
    </row>
    <row r="94" spans="1:2">
      <c r="A94" s="31" t="s">
        <v>224</v>
      </c>
      <c r="B94" s="9" t="s">
        <v>145</v>
      </c>
    </row>
    <row r="95" spans="1:2">
      <c r="A95" s="31" t="s">
        <v>225</v>
      </c>
      <c r="B95" s="9" t="s">
        <v>124</v>
      </c>
    </row>
    <row r="96" spans="1:2">
      <c r="A96" s="31" t="s">
        <v>226</v>
      </c>
      <c r="B96" s="9" t="s">
        <v>128</v>
      </c>
    </row>
    <row r="97" spans="1:2">
      <c r="A97" s="31" t="s">
        <v>227</v>
      </c>
      <c r="B97" s="9" t="s">
        <v>122</v>
      </c>
    </row>
    <row r="98" spans="1:2">
      <c r="A98" s="31" t="s">
        <v>228</v>
      </c>
      <c r="B98" s="9" t="s">
        <v>135</v>
      </c>
    </row>
    <row r="99" spans="1:2">
      <c r="A99" s="31" t="s">
        <v>229</v>
      </c>
      <c r="B99" s="9" t="s">
        <v>122</v>
      </c>
    </row>
    <row r="100" spans="1:2">
      <c r="A100" s="31" t="s">
        <v>230</v>
      </c>
      <c r="B100" s="9" t="s">
        <v>120</v>
      </c>
    </row>
    <row r="101" spans="1:2">
      <c r="A101" s="31" t="s">
        <v>231</v>
      </c>
      <c r="B101" s="9" t="s">
        <v>232</v>
      </c>
    </row>
    <row r="102" spans="1:2">
      <c r="A102" s="31" t="s">
        <v>233</v>
      </c>
      <c r="B102" s="9" t="s">
        <v>126</v>
      </c>
    </row>
    <row r="103" spans="1:2">
      <c r="A103" s="31" t="s">
        <v>234</v>
      </c>
      <c r="B103" s="9" t="s">
        <v>112</v>
      </c>
    </row>
    <row r="104" spans="1:2">
      <c r="A104" s="31" t="s">
        <v>235</v>
      </c>
      <c r="B104" s="9" t="s">
        <v>122</v>
      </c>
    </row>
    <row r="105" spans="1:2">
      <c r="A105" s="31" t="s">
        <v>236</v>
      </c>
      <c r="B105" s="9" t="s">
        <v>151</v>
      </c>
    </row>
    <row r="106" spans="1:2">
      <c r="A106" s="31" t="s">
        <v>237</v>
      </c>
      <c r="B106" s="9" t="s">
        <v>131</v>
      </c>
    </row>
    <row r="107" spans="1:2">
      <c r="A107" s="31" t="s">
        <v>238</v>
      </c>
      <c r="B107" s="9" t="s">
        <v>122</v>
      </c>
    </row>
    <row r="108" spans="1:2">
      <c r="A108" s="31" t="s">
        <v>239</v>
      </c>
      <c r="B108" s="9" t="s">
        <v>112</v>
      </c>
    </row>
    <row r="109" spans="1:2">
      <c r="A109" s="31" t="s">
        <v>240</v>
      </c>
      <c r="B109" s="9" t="s">
        <v>159</v>
      </c>
    </row>
    <row r="110" spans="1:2">
      <c r="A110" s="31" t="s">
        <v>241</v>
      </c>
      <c r="B110" s="9" t="s">
        <v>140</v>
      </c>
    </row>
    <row r="111" spans="1:2">
      <c r="A111" s="31" t="s">
        <v>242</v>
      </c>
      <c r="B111" s="9" t="s">
        <v>128</v>
      </c>
    </row>
    <row r="112" spans="1:2">
      <c r="A112" s="31" t="s">
        <v>243</v>
      </c>
      <c r="B112" s="9" t="s">
        <v>173</v>
      </c>
    </row>
    <row r="113" spans="1:2">
      <c r="A113" s="31" t="s">
        <v>244</v>
      </c>
      <c r="B113" s="9" t="s">
        <v>142</v>
      </c>
    </row>
    <row r="114" spans="1:2">
      <c r="A114" s="31" t="s">
        <v>245</v>
      </c>
      <c r="B114" s="9" t="s">
        <v>116</v>
      </c>
    </row>
    <row r="115" spans="1:2">
      <c r="A115" s="31" t="s">
        <v>246</v>
      </c>
      <c r="B115" s="9" t="s">
        <v>114</v>
      </c>
    </row>
    <row r="116" spans="1:2">
      <c r="A116" s="31" t="s">
        <v>247</v>
      </c>
      <c r="B116" s="9" t="s">
        <v>147</v>
      </c>
    </row>
    <row r="117" spans="1:2">
      <c r="A117" s="31" t="s">
        <v>248</v>
      </c>
      <c r="B117" s="9" t="s">
        <v>173</v>
      </c>
    </row>
    <row r="118" spans="1:2">
      <c r="A118" s="31" t="s">
        <v>249</v>
      </c>
      <c r="B118" s="9" t="s">
        <v>122</v>
      </c>
    </row>
    <row r="119" spans="1:2">
      <c r="A119" s="31" t="s">
        <v>250</v>
      </c>
      <c r="B119" s="9" t="s">
        <v>170</v>
      </c>
    </row>
    <row r="120" spans="1:2">
      <c r="A120" s="31" t="s">
        <v>251</v>
      </c>
      <c r="B120" s="9" t="s">
        <v>120</v>
      </c>
    </row>
    <row r="121" spans="1:2">
      <c r="A121" s="31" t="s">
        <v>252</v>
      </c>
      <c r="B121" s="9" t="s">
        <v>156</v>
      </c>
    </row>
    <row r="122" spans="1:2">
      <c r="A122" s="31" t="s">
        <v>253</v>
      </c>
      <c r="B122" s="9" t="s">
        <v>116</v>
      </c>
    </row>
    <row r="123" spans="1:2">
      <c r="A123" s="31" t="s">
        <v>254</v>
      </c>
      <c r="B123" s="9" t="s">
        <v>147</v>
      </c>
    </row>
    <row r="124" spans="1:2">
      <c r="A124" s="31" t="s">
        <v>255</v>
      </c>
      <c r="B124" s="9" t="s">
        <v>232</v>
      </c>
    </row>
    <row r="125" spans="1:2">
      <c r="A125" s="31" t="s">
        <v>256</v>
      </c>
      <c r="B125" s="9" t="s">
        <v>257</v>
      </c>
    </row>
    <row r="126" spans="1:2">
      <c r="A126" s="31" t="s">
        <v>258</v>
      </c>
      <c r="B126" s="9" t="s">
        <v>118</v>
      </c>
    </row>
    <row r="127" spans="1:2">
      <c r="A127" s="31" t="s">
        <v>259</v>
      </c>
      <c r="B127" s="9" t="s">
        <v>173</v>
      </c>
    </row>
    <row r="128" spans="1:2">
      <c r="A128" s="31" t="s">
        <v>260</v>
      </c>
      <c r="B128" s="9" t="s">
        <v>151</v>
      </c>
    </row>
    <row r="129" spans="1:2">
      <c r="A129" s="31" t="s">
        <v>261</v>
      </c>
      <c r="B129" s="9" t="s">
        <v>124</v>
      </c>
    </row>
    <row r="130" spans="1:2">
      <c r="A130" s="31" t="s">
        <v>262</v>
      </c>
      <c r="B130" s="9" t="s">
        <v>173</v>
      </c>
    </row>
    <row r="131" spans="1:2">
      <c r="A131" s="31" t="s">
        <v>263</v>
      </c>
      <c r="B131" s="9" t="s">
        <v>124</v>
      </c>
    </row>
    <row r="132" spans="1:2">
      <c r="A132" s="31" t="s">
        <v>264</v>
      </c>
      <c r="B132" s="9" t="s">
        <v>118</v>
      </c>
    </row>
    <row r="133" spans="1:2">
      <c r="A133" s="31" t="s">
        <v>265</v>
      </c>
      <c r="B133" s="9" t="s">
        <v>151</v>
      </c>
    </row>
    <row r="134" spans="1:2">
      <c r="A134" s="31" t="s">
        <v>266</v>
      </c>
      <c r="B134" s="9" t="s">
        <v>124</v>
      </c>
    </row>
    <row r="135" spans="1:2">
      <c r="A135" s="31" t="s">
        <v>267</v>
      </c>
      <c r="B135" s="9" t="s">
        <v>170</v>
      </c>
    </row>
    <row r="136" spans="1:2">
      <c r="A136" s="31" t="s">
        <v>268</v>
      </c>
      <c r="B136" s="9" t="s">
        <v>128</v>
      </c>
    </row>
    <row r="137" spans="1:2">
      <c r="A137" s="31" t="s">
        <v>269</v>
      </c>
      <c r="B137" s="9" t="s">
        <v>196</v>
      </c>
    </row>
    <row r="138" spans="1:2">
      <c r="A138" s="31" t="s">
        <v>270</v>
      </c>
      <c r="B138" s="9" t="s">
        <v>118</v>
      </c>
    </row>
    <row r="139" spans="1:2">
      <c r="A139" s="31" t="s">
        <v>271</v>
      </c>
      <c r="B139" s="9" t="s">
        <v>151</v>
      </c>
    </row>
    <row r="140" spans="1:2">
      <c r="A140" s="31" t="s">
        <v>272</v>
      </c>
      <c r="B140" s="9" t="s">
        <v>142</v>
      </c>
    </row>
    <row r="141" spans="1:2">
      <c r="A141" s="31" t="s">
        <v>273</v>
      </c>
      <c r="B141" s="9" t="s">
        <v>128</v>
      </c>
    </row>
    <row r="142" spans="1:2">
      <c r="A142" s="31" t="s">
        <v>274</v>
      </c>
      <c r="B142" s="9" t="s">
        <v>135</v>
      </c>
    </row>
    <row r="143" spans="1:2">
      <c r="A143" s="31" t="s">
        <v>275</v>
      </c>
      <c r="B143" s="9" t="s">
        <v>196</v>
      </c>
    </row>
    <row r="144" spans="1:2">
      <c r="A144" s="31" t="s">
        <v>276</v>
      </c>
      <c r="B144" s="9" t="s">
        <v>156</v>
      </c>
    </row>
    <row r="145" spans="1:2">
      <c r="A145" s="31" t="s">
        <v>277</v>
      </c>
      <c r="B145" s="9" t="s">
        <v>131</v>
      </c>
    </row>
    <row r="146" spans="1:2">
      <c r="A146" s="31" t="s">
        <v>278</v>
      </c>
      <c r="B146" s="9" t="s">
        <v>145</v>
      </c>
    </row>
    <row r="147" spans="1:2">
      <c r="A147" s="31" t="s">
        <v>279</v>
      </c>
      <c r="B147" s="9" t="s">
        <v>126</v>
      </c>
    </row>
    <row r="148" spans="1:2">
      <c r="A148" s="31" t="s">
        <v>280</v>
      </c>
      <c r="B148" s="9" t="s">
        <v>140</v>
      </c>
    </row>
    <row r="149" spans="1:2">
      <c r="A149" s="31" t="s">
        <v>281</v>
      </c>
      <c r="B149" s="9" t="s">
        <v>122</v>
      </c>
    </row>
    <row r="150" spans="1:2">
      <c r="A150" s="31" t="s">
        <v>282</v>
      </c>
      <c r="B150" s="9" t="s">
        <v>118</v>
      </c>
    </row>
    <row r="151" spans="1:2">
      <c r="A151" s="31" t="s">
        <v>283</v>
      </c>
      <c r="B151" s="9" t="s">
        <v>131</v>
      </c>
    </row>
    <row r="152" spans="1:2">
      <c r="A152" s="31" t="s">
        <v>284</v>
      </c>
      <c r="B152" s="9" t="s">
        <v>114</v>
      </c>
    </row>
    <row r="153" spans="1:2">
      <c r="A153" s="31" t="s">
        <v>285</v>
      </c>
      <c r="B153" s="9" t="s">
        <v>128</v>
      </c>
    </row>
    <row r="154" spans="1:2">
      <c r="A154" s="31" t="s">
        <v>286</v>
      </c>
      <c r="B154" s="9" t="s">
        <v>128</v>
      </c>
    </row>
    <row r="155" spans="1:2">
      <c r="A155" s="31" t="s">
        <v>287</v>
      </c>
      <c r="B155" s="9" t="s">
        <v>170</v>
      </c>
    </row>
    <row r="156" spans="1:2">
      <c r="A156" s="31" t="s">
        <v>288</v>
      </c>
      <c r="B156" s="9" t="s">
        <v>140</v>
      </c>
    </row>
    <row r="157" spans="1:2">
      <c r="A157" s="31" t="s">
        <v>289</v>
      </c>
      <c r="B157" s="9" t="s">
        <v>118</v>
      </c>
    </row>
    <row r="158" spans="1:2">
      <c r="A158" s="31" t="s">
        <v>290</v>
      </c>
      <c r="B158" s="9" t="s">
        <v>145</v>
      </c>
    </row>
    <row r="159" spans="1:2">
      <c r="A159" s="31" t="s">
        <v>291</v>
      </c>
      <c r="B159" s="9" t="s">
        <v>112</v>
      </c>
    </row>
    <row r="160" spans="1:2">
      <c r="A160" s="31" t="s">
        <v>292</v>
      </c>
      <c r="B160" s="9" t="s">
        <v>114</v>
      </c>
    </row>
    <row r="161" spans="1:2">
      <c r="A161" s="31" t="s">
        <v>293</v>
      </c>
      <c r="B161" s="9" t="s">
        <v>170</v>
      </c>
    </row>
    <row r="162" spans="1:2">
      <c r="A162" s="31" t="s">
        <v>294</v>
      </c>
      <c r="B162" s="9" t="s">
        <v>126</v>
      </c>
    </row>
    <row r="163" spans="1:2">
      <c r="A163" s="31" t="s">
        <v>295</v>
      </c>
      <c r="B163" s="9" t="s">
        <v>196</v>
      </c>
    </row>
    <row r="164" spans="1:2">
      <c r="A164" s="31" t="s">
        <v>296</v>
      </c>
      <c r="B164" s="9" t="s">
        <v>124</v>
      </c>
    </row>
    <row r="165" spans="1:2">
      <c r="A165" s="31" t="s">
        <v>297</v>
      </c>
      <c r="B165" s="9" t="s">
        <v>170</v>
      </c>
    </row>
    <row r="166" spans="1:2">
      <c r="A166" s="31" t="s">
        <v>298</v>
      </c>
      <c r="B166" s="9" t="s">
        <v>114</v>
      </c>
    </row>
    <row r="167" spans="1:2">
      <c r="A167" s="31" t="s">
        <v>299</v>
      </c>
      <c r="B167" s="9" t="s">
        <v>135</v>
      </c>
    </row>
    <row r="168" spans="1:2">
      <c r="A168" s="31" t="s">
        <v>300</v>
      </c>
      <c r="B168" s="9" t="s">
        <v>135</v>
      </c>
    </row>
    <row r="169" spans="1:2">
      <c r="A169" s="31" t="s">
        <v>301</v>
      </c>
      <c r="B169" s="9" t="s">
        <v>151</v>
      </c>
    </row>
    <row r="170" spans="1:2">
      <c r="A170" s="31" t="s">
        <v>302</v>
      </c>
      <c r="B170" s="9" t="s">
        <v>120</v>
      </c>
    </row>
    <row r="171" spans="1:2">
      <c r="A171" s="31" t="s">
        <v>303</v>
      </c>
      <c r="B171" s="9" t="s">
        <v>126</v>
      </c>
    </row>
    <row r="172" spans="1:2">
      <c r="A172" s="31" t="s">
        <v>304</v>
      </c>
      <c r="B172" s="9" t="s">
        <v>122</v>
      </c>
    </row>
    <row r="173" spans="1:2">
      <c r="A173" s="31" t="s">
        <v>305</v>
      </c>
      <c r="B173" s="9" t="s">
        <v>142</v>
      </c>
    </row>
    <row r="174" spans="1:2">
      <c r="A174" s="31" t="s">
        <v>306</v>
      </c>
      <c r="B174" s="9" t="s">
        <v>128</v>
      </c>
    </row>
    <row r="175" spans="1:2">
      <c r="A175" s="31" t="s">
        <v>307</v>
      </c>
      <c r="B175" s="9" t="s">
        <v>116</v>
      </c>
    </row>
    <row r="176" spans="1:2">
      <c r="A176" s="31" t="s">
        <v>308</v>
      </c>
      <c r="B176" s="9" t="s">
        <v>173</v>
      </c>
    </row>
    <row r="177" spans="1:2">
      <c r="A177" s="31" t="s">
        <v>309</v>
      </c>
      <c r="B177" s="9" t="s">
        <v>116</v>
      </c>
    </row>
    <row r="178" spans="1:2">
      <c r="A178" s="31" t="s">
        <v>310</v>
      </c>
      <c r="B178" s="9" t="s">
        <v>151</v>
      </c>
    </row>
    <row r="179" spans="1:2">
      <c r="A179" s="31" t="s">
        <v>311</v>
      </c>
      <c r="B179" s="9" t="s">
        <v>118</v>
      </c>
    </row>
    <row r="180" spans="1:2">
      <c r="A180" s="31" t="s">
        <v>312</v>
      </c>
      <c r="B180" s="9" t="s">
        <v>122</v>
      </c>
    </row>
    <row r="181" spans="1:2">
      <c r="A181" s="31" t="s">
        <v>313</v>
      </c>
      <c r="B181" s="9" t="s">
        <v>122</v>
      </c>
    </row>
    <row r="182" spans="1:2">
      <c r="A182" s="31" t="s">
        <v>314</v>
      </c>
      <c r="B182" s="9" t="s">
        <v>232</v>
      </c>
    </row>
    <row r="183" spans="1:2">
      <c r="A183" s="31" t="s">
        <v>315</v>
      </c>
      <c r="B183" s="9" t="s">
        <v>173</v>
      </c>
    </row>
    <row r="184" spans="1:2">
      <c r="A184" s="31" t="s">
        <v>316</v>
      </c>
      <c r="B184" s="9" t="s">
        <v>112</v>
      </c>
    </row>
    <row r="185" spans="1:2">
      <c r="A185" s="31" t="s">
        <v>317</v>
      </c>
      <c r="B185" s="9" t="s">
        <v>173</v>
      </c>
    </row>
    <row r="186" spans="1:2">
      <c r="A186" s="31" t="s">
        <v>318</v>
      </c>
      <c r="B186" s="9" t="s">
        <v>122</v>
      </c>
    </row>
    <row r="187" spans="1:2">
      <c r="A187" s="31" t="s">
        <v>319</v>
      </c>
      <c r="B187" s="9" t="s">
        <v>114</v>
      </c>
    </row>
    <row r="188" spans="1:2">
      <c r="A188" s="31" t="s">
        <v>320</v>
      </c>
      <c r="B188" s="9" t="s">
        <v>116</v>
      </c>
    </row>
    <row r="189" spans="1:2">
      <c r="A189" s="31" t="s">
        <v>321</v>
      </c>
      <c r="B189" s="9" t="s">
        <v>122</v>
      </c>
    </row>
    <row r="190" spans="1:2">
      <c r="A190" s="31" t="s">
        <v>322</v>
      </c>
      <c r="B190" s="9" t="s">
        <v>147</v>
      </c>
    </row>
    <row r="191" spans="1:2">
      <c r="A191" s="31" t="s">
        <v>323</v>
      </c>
      <c r="B191" s="9" t="s">
        <v>112</v>
      </c>
    </row>
    <row r="192" spans="1:2">
      <c r="A192" s="31" t="s">
        <v>324</v>
      </c>
      <c r="B192" s="9" t="s">
        <v>122</v>
      </c>
    </row>
    <row r="193" spans="1:2">
      <c r="A193" s="31" t="s">
        <v>325</v>
      </c>
      <c r="B193" s="9" t="s">
        <v>170</v>
      </c>
    </row>
    <row r="194" spans="1:2">
      <c r="A194" s="31" t="s">
        <v>326</v>
      </c>
      <c r="B194" s="9" t="s">
        <v>196</v>
      </c>
    </row>
    <row r="195" spans="1:2">
      <c r="A195" s="31" t="s">
        <v>327</v>
      </c>
      <c r="B195" s="9" t="s">
        <v>142</v>
      </c>
    </row>
    <row r="196" spans="1:2">
      <c r="A196" s="31" t="s">
        <v>328</v>
      </c>
      <c r="B196" s="9" t="s">
        <v>114</v>
      </c>
    </row>
    <row r="197" spans="1:2">
      <c r="A197" s="31" t="s">
        <v>329</v>
      </c>
      <c r="B197" s="9" t="s">
        <v>118</v>
      </c>
    </row>
    <row r="198" spans="1:2">
      <c r="A198" s="31" t="s">
        <v>330</v>
      </c>
      <c r="B198" s="9" t="s">
        <v>122</v>
      </c>
    </row>
    <row r="199" spans="1:2">
      <c r="A199" s="31" t="s">
        <v>331</v>
      </c>
      <c r="B199" s="9" t="s">
        <v>145</v>
      </c>
    </row>
    <row r="200" spans="1:2">
      <c r="A200" s="31" t="s">
        <v>332</v>
      </c>
      <c r="B200" s="9" t="s">
        <v>173</v>
      </c>
    </row>
    <row r="201" spans="1:2">
      <c r="A201" s="31" t="s">
        <v>333</v>
      </c>
      <c r="B201" s="9" t="s">
        <v>151</v>
      </c>
    </row>
    <row r="202" spans="1:2">
      <c r="A202" s="31" t="s">
        <v>334</v>
      </c>
      <c r="B202" s="9" t="s">
        <v>112</v>
      </c>
    </row>
    <row r="203" spans="1:2">
      <c r="A203" s="31" t="s">
        <v>335</v>
      </c>
      <c r="B203" s="9" t="s">
        <v>116</v>
      </c>
    </row>
    <row r="204" spans="1:2">
      <c r="A204" s="31" t="s">
        <v>336</v>
      </c>
      <c r="B204" s="9" t="s">
        <v>116</v>
      </c>
    </row>
    <row r="205" spans="1:2">
      <c r="A205" s="31" t="s">
        <v>337</v>
      </c>
      <c r="B205" s="9" t="s">
        <v>116</v>
      </c>
    </row>
    <row r="206" spans="1:2">
      <c r="A206" s="31" t="s">
        <v>338</v>
      </c>
      <c r="B206" s="9" t="s">
        <v>118</v>
      </c>
    </row>
    <row r="207" spans="1:2">
      <c r="A207" s="31" t="s">
        <v>339</v>
      </c>
      <c r="B207" s="9" t="s">
        <v>135</v>
      </c>
    </row>
    <row r="208" spans="1:2">
      <c r="A208" s="31" t="s">
        <v>340</v>
      </c>
      <c r="B208" s="9" t="s">
        <v>170</v>
      </c>
    </row>
    <row r="209" spans="1:2">
      <c r="A209" s="31" t="s">
        <v>341</v>
      </c>
      <c r="B209" s="9" t="s">
        <v>151</v>
      </c>
    </row>
    <row r="210" spans="1:2">
      <c r="A210" s="31" t="s">
        <v>342</v>
      </c>
      <c r="B210" s="9" t="s">
        <v>151</v>
      </c>
    </row>
    <row r="211" spans="1:2">
      <c r="A211" s="31" t="s">
        <v>343</v>
      </c>
      <c r="B211" s="9" t="s">
        <v>116</v>
      </c>
    </row>
    <row r="212" spans="1:2">
      <c r="A212" s="31" t="s">
        <v>344</v>
      </c>
      <c r="B212" s="9" t="s">
        <v>122</v>
      </c>
    </row>
    <row r="213" spans="1:2">
      <c r="A213" s="31" t="s">
        <v>345</v>
      </c>
      <c r="B213" s="9" t="s">
        <v>112</v>
      </c>
    </row>
    <row r="214" spans="1:2">
      <c r="A214" s="31" t="s">
        <v>346</v>
      </c>
      <c r="B214" s="9" t="s">
        <v>173</v>
      </c>
    </row>
    <row r="215" spans="1:2">
      <c r="A215" s="31" t="s">
        <v>347</v>
      </c>
      <c r="B215" s="9" t="s">
        <v>257</v>
      </c>
    </row>
    <row r="216" spans="1:2">
      <c r="A216" s="31" t="s">
        <v>348</v>
      </c>
      <c r="B216" s="9" t="s">
        <v>151</v>
      </c>
    </row>
    <row r="217" spans="1:2">
      <c r="A217" s="31" t="s">
        <v>349</v>
      </c>
      <c r="B217" s="9" t="s">
        <v>170</v>
      </c>
    </row>
    <row r="218" spans="1:2">
      <c r="A218" s="31" t="s">
        <v>350</v>
      </c>
      <c r="B218" s="9" t="s">
        <v>151</v>
      </c>
    </row>
    <row r="219" spans="1:2">
      <c r="A219" s="31" t="s">
        <v>351</v>
      </c>
      <c r="B219" s="9" t="s">
        <v>170</v>
      </c>
    </row>
    <row r="220" spans="1:2">
      <c r="A220" s="31" t="s">
        <v>352</v>
      </c>
      <c r="B220" s="9" t="s">
        <v>122</v>
      </c>
    </row>
    <row r="221" spans="1:2">
      <c r="A221" s="31" t="s">
        <v>353</v>
      </c>
      <c r="B221" s="9" t="s">
        <v>173</v>
      </c>
    </row>
    <row r="222" spans="1:2">
      <c r="A222" s="31" t="s">
        <v>354</v>
      </c>
      <c r="B222" s="9" t="s">
        <v>151</v>
      </c>
    </row>
    <row r="223" spans="1:2">
      <c r="A223" s="31" t="s">
        <v>355</v>
      </c>
      <c r="B223" s="9" t="s">
        <v>114</v>
      </c>
    </row>
    <row r="224" spans="1:2">
      <c r="A224" s="31" t="s">
        <v>356</v>
      </c>
      <c r="B224" s="9" t="s">
        <v>128</v>
      </c>
    </row>
    <row r="225" spans="1:2">
      <c r="A225" s="31" t="s">
        <v>357</v>
      </c>
      <c r="B225" s="9" t="s">
        <v>151</v>
      </c>
    </row>
    <row r="226" spans="1:2">
      <c r="A226" s="31" t="s">
        <v>358</v>
      </c>
      <c r="B226" s="9" t="s">
        <v>142</v>
      </c>
    </row>
    <row r="227" spans="1:2">
      <c r="A227" s="31" t="s">
        <v>359</v>
      </c>
      <c r="B227" s="9" t="s">
        <v>170</v>
      </c>
    </row>
    <row r="228" spans="1:2">
      <c r="A228" s="31" t="s">
        <v>360</v>
      </c>
      <c r="B228" s="9" t="s">
        <v>131</v>
      </c>
    </row>
    <row r="229" spans="1:2">
      <c r="A229" s="31" t="s">
        <v>361</v>
      </c>
      <c r="B229" s="9" t="s">
        <v>116</v>
      </c>
    </row>
    <row r="230" spans="1:2">
      <c r="A230" s="31" t="s">
        <v>362</v>
      </c>
      <c r="B230" s="9" t="s">
        <v>116</v>
      </c>
    </row>
    <row r="231" spans="1:2">
      <c r="A231" s="31" t="s">
        <v>363</v>
      </c>
      <c r="B231" s="9" t="s">
        <v>112</v>
      </c>
    </row>
    <row r="232" spans="1:2">
      <c r="A232" s="31" t="s">
        <v>364</v>
      </c>
      <c r="B232" s="9" t="s">
        <v>114</v>
      </c>
    </row>
    <row r="233" spans="1:2">
      <c r="A233" s="31" t="s">
        <v>365</v>
      </c>
      <c r="B233" s="9" t="s">
        <v>196</v>
      </c>
    </row>
    <row r="234" spans="1:2">
      <c r="A234" s="31" t="s">
        <v>366</v>
      </c>
      <c r="B234" s="9" t="s">
        <v>196</v>
      </c>
    </row>
    <row r="235" spans="1:2">
      <c r="A235" s="31" t="s">
        <v>367</v>
      </c>
      <c r="B235" s="9" t="s">
        <v>112</v>
      </c>
    </row>
    <row r="236" spans="1:2">
      <c r="A236" s="31" t="s">
        <v>368</v>
      </c>
      <c r="B236" s="9" t="s">
        <v>156</v>
      </c>
    </row>
    <row r="237" spans="1:2">
      <c r="A237" s="31" t="s">
        <v>369</v>
      </c>
      <c r="B237" s="9" t="s">
        <v>126</v>
      </c>
    </row>
    <row r="238" spans="1:2">
      <c r="A238" s="31" t="s">
        <v>370</v>
      </c>
      <c r="B238" s="9" t="s">
        <v>126</v>
      </c>
    </row>
    <row r="239" spans="1:2">
      <c r="A239" s="31" t="s">
        <v>371</v>
      </c>
      <c r="B239" s="9" t="s">
        <v>114</v>
      </c>
    </row>
    <row r="240" spans="1:2">
      <c r="A240" s="31" t="s">
        <v>372</v>
      </c>
      <c r="B240" s="9" t="s">
        <v>145</v>
      </c>
    </row>
    <row r="241" spans="1:2">
      <c r="A241" s="31" t="s">
        <v>373</v>
      </c>
      <c r="B241" s="9" t="s">
        <v>257</v>
      </c>
    </row>
    <row r="242" spans="1:2">
      <c r="A242" s="31" t="s">
        <v>374</v>
      </c>
      <c r="B242" s="9" t="s">
        <v>126</v>
      </c>
    </row>
    <row r="243" spans="1:2">
      <c r="A243" s="31" t="s">
        <v>375</v>
      </c>
      <c r="B243" s="9" t="s">
        <v>122</v>
      </c>
    </row>
    <row r="244" spans="1:2">
      <c r="A244" s="31" t="s">
        <v>376</v>
      </c>
      <c r="B244" s="9" t="s">
        <v>120</v>
      </c>
    </row>
    <row r="245" spans="1:2">
      <c r="A245" s="31" t="s">
        <v>377</v>
      </c>
      <c r="B245" s="9" t="s">
        <v>120</v>
      </c>
    </row>
    <row r="246" spans="1:2">
      <c r="A246" s="31" t="s">
        <v>378</v>
      </c>
      <c r="B246" s="9" t="s">
        <v>159</v>
      </c>
    </row>
    <row r="247" spans="1:2">
      <c r="A247" s="31" t="s">
        <v>379</v>
      </c>
      <c r="B247" s="9" t="s">
        <v>131</v>
      </c>
    </row>
    <row r="248" spans="1:2">
      <c r="A248" s="31" t="s">
        <v>380</v>
      </c>
      <c r="B248" s="9" t="s">
        <v>124</v>
      </c>
    </row>
    <row r="249" spans="1:2">
      <c r="A249" s="31" t="s">
        <v>381</v>
      </c>
      <c r="B249" s="9" t="s">
        <v>114</v>
      </c>
    </row>
    <row r="250" spans="1:2">
      <c r="A250" s="31" t="s">
        <v>382</v>
      </c>
      <c r="B250" s="9" t="s">
        <v>173</v>
      </c>
    </row>
    <row r="251" spans="1:2">
      <c r="A251" s="31" t="s">
        <v>383</v>
      </c>
      <c r="B251" s="9" t="s">
        <v>112</v>
      </c>
    </row>
    <row r="252" spans="1:2">
      <c r="A252" s="31" t="s">
        <v>384</v>
      </c>
      <c r="B252" s="9" t="s">
        <v>128</v>
      </c>
    </row>
    <row r="253" spans="1:2">
      <c r="A253" s="31" t="s">
        <v>385</v>
      </c>
      <c r="B253" s="9" t="s">
        <v>120</v>
      </c>
    </row>
    <row r="254" spans="1:2">
      <c r="A254" s="31" t="s">
        <v>386</v>
      </c>
      <c r="B254" s="9" t="s">
        <v>257</v>
      </c>
    </row>
    <row r="255" spans="1:2">
      <c r="A255" s="31" t="s">
        <v>387</v>
      </c>
      <c r="B255" s="9" t="s">
        <v>196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0752-0EBE-4742-903D-2183A3F8AC6E}">
  <dimension ref="A1:AD255"/>
  <sheetViews>
    <sheetView workbookViewId="0">
      <selection sqref="A1:Z1048576"/>
    </sheetView>
  </sheetViews>
  <sheetFormatPr defaultRowHeight="14.45"/>
  <cols>
    <col min="1" max="2" width="41" customWidth="1"/>
    <col min="3" max="27" width="13" customWidth="1"/>
    <col min="28" max="28" width="41" customWidth="1"/>
    <col min="29" max="29" width="21" customWidth="1"/>
    <col min="30" max="30" width="13" customWidth="1"/>
  </cols>
  <sheetData>
    <row r="1" spans="1:30">
      <c r="A1" t="s">
        <v>388</v>
      </c>
      <c r="C1" t="s">
        <v>389</v>
      </c>
      <c r="D1" t="s">
        <v>390</v>
      </c>
      <c r="E1" t="s">
        <v>391</v>
      </c>
      <c r="F1" t="s">
        <v>392</v>
      </c>
      <c r="G1" t="s">
        <v>393</v>
      </c>
      <c r="H1" t="s">
        <v>394</v>
      </c>
      <c r="I1" t="s">
        <v>395</v>
      </c>
      <c r="J1" t="s">
        <v>396</v>
      </c>
      <c r="K1" t="s">
        <v>397</v>
      </c>
      <c r="L1" t="s">
        <v>398</v>
      </c>
      <c r="M1" t="s">
        <v>399</v>
      </c>
      <c r="N1" t="s">
        <v>400</v>
      </c>
      <c r="O1" t="s">
        <v>401</v>
      </c>
      <c r="P1" t="s">
        <v>402</v>
      </c>
      <c r="Q1" t="s">
        <v>403</v>
      </c>
      <c r="R1" t="s">
        <v>404</v>
      </c>
      <c r="S1" t="s">
        <v>405</v>
      </c>
      <c r="T1" t="s">
        <v>406</v>
      </c>
      <c r="U1" t="s">
        <v>407</v>
      </c>
      <c r="V1" t="s">
        <v>408</v>
      </c>
      <c r="W1" t="s">
        <v>409</v>
      </c>
      <c r="X1" t="s">
        <v>410</v>
      </c>
      <c r="Y1" t="s">
        <v>411</v>
      </c>
      <c r="Z1" t="s">
        <v>412</v>
      </c>
      <c r="AA1" t="s">
        <v>413</v>
      </c>
      <c r="AB1" t="s">
        <v>388</v>
      </c>
      <c r="AC1" t="s">
        <v>414</v>
      </c>
      <c r="AD1" t="s">
        <v>415</v>
      </c>
    </row>
    <row r="2" spans="1:30">
      <c r="A2" t="s">
        <v>111</v>
      </c>
      <c r="C2">
        <v>23850</v>
      </c>
      <c r="D2">
        <v>27250</v>
      </c>
      <c r="E2">
        <v>30650</v>
      </c>
      <c r="F2">
        <v>34050</v>
      </c>
      <c r="G2">
        <v>36800</v>
      </c>
      <c r="H2">
        <v>39500</v>
      </c>
      <c r="I2">
        <v>42250</v>
      </c>
      <c r="J2">
        <v>44950</v>
      </c>
      <c r="K2">
        <v>14350</v>
      </c>
      <c r="L2">
        <v>18310</v>
      </c>
      <c r="M2">
        <v>23030</v>
      </c>
      <c r="N2">
        <v>27750</v>
      </c>
      <c r="O2">
        <v>32470</v>
      </c>
      <c r="P2">
        <v>37190</v>
      </c>
      <c r="Q2">
        <v>41910</v>
      </c>
      <c r="R2">
        <v>44950</v>
      </c>
      <c r="S2">
        <v>38150</v>
      </c>
      <c r="T2">
        <v>43600</v>
      </c>
      <c r="U2">
        <v>49050</v>
      </c>
      <c r="V2">
        <v>54450</v>
      </c>
      <c r="W2">
        <v>58850</v>
      </c>
      <c r="X2">
        <v>63200</v>
      </c>
      <c r="Y2">
        <v>67550</v>
      </c>
      <c r="Z2">
        <v>71900</v>
      </c>
      <c r="AA2">
        <v>9999</v>
      </c>
      <c r="AB2" t="s">
        <v>111</v>
      </c>
      <c r="AC2" t="s">
        <v>416</v>
      </c>
      <c r="AD2">
        <v>0</v>
      </c>
    </row>
    <row r="3" spans="1:30">
      <c r="A3" t="s">
        <v>113</v>
      </c>
      <c r="C3">
        <v>32650</v>
      </c>
      <c r="D3">
        <v>37300</v>
      </c>
      <c r="E3">
        <v>41950</v>
      </c>
      <c r="F3">
        <v>46600</v>
      </c>
      <c r="G3">
        <v>50350</v>
      </c>
      <c r="H3">
        <v>54100</v>
      </c>
      <c r="I3">
        <v>57800</v>
      </c>
      <c r="J3">
        <v>61550</v>
      </c>
      <c r="K3">
        <v>19600</v>
      </c>
      <c r="L3">
        <v>22400</v>
      </c>
      <c r="M3">
        <v>25200</v>
      </c>
      <c r="N3">
        <v>27950</v>
      </c>
      <c r="O3">
        <v>32470</v>
      </c>
      <c r="P3">
        <v>37190</v>
      </c>
      <c r="Q3">
        <v>41910</v>
      </c>
      <c r="R3">
        <v>46630</v>
      </c>
      <c r="S3">
        <v>52200</v>
      </c>
      <c r="T3">
        <v>59650</v>
      </c>
      <c r="U3">
        <v>67100</v>
      </c>
      <c r="V3">
        <v>74550</v>
      </c>
      <c r="W3">
        <v>80550</v>
      </c>
      <c r="X3">
        <v>86500</v>
      </c>
      <c r="Y3">
        <v>92450</v>
      </c>
      <c r="Z3">
        <v>98450</v>
      </c>
      <c r="AA3">
        <v>9999</v>
      </c>
      <c r="AB3" t="s">
        <v>113</v>
      </c>
      <c r="AC3" t="s">
        <v>416</v>
      </c>
      <c r="AD3">
        <v>0</v>
      </c>
    </row>
    <row r="4" spans="1:30">
      <c r="A4" t="s">
        <v>115</v>
      </c>
      <c r="C4">
        <v>23850</v>
      </c>
      <c r="D4">
        <v>27250</v>
      </c>
      <c r="E4">
        <v>30650</v>
      </c>
      <c r="F4">
        <v>34050</v>
      </c>
      <c r="G4">
        <v>36800</v>
      </c>
      <c r="H4">
        <v>39500</v>
      </c>
      <c r="I4">
        <v>42250</v>
      </c>
      <c r="J4">
        <v>44950</v>
      </c>
      <c r="K4">
        <v>14350</v>
      </c>
      <c r="L4">
        <v>18310</v>
      </c>
      <c r="M4">
        <v>23030</v>
      </c>
      <c r="N4">
        <v>27750</v>
      </c>
      <c r="O4">
        <v>32470</v>
      </c>
      <c r="P4">
        <v>37190</v>
      </c>
      <c r="Q4">
        <v>41910</v>
      </c>
      <c r="R4">
        <v>44950</v>
      </c>
      <c r="S4">
        <v>38150</v>
      </c>
      <c r="T4">
        <v>43600</v>
      </c>
      <c r="U4">
        <v>49050</v>
      </c>
      <c r="V4">
        <v>54450</v>
      </c>
      <c r="W4">
        <v>58850</v>
      </c>
      <c r="X4">
        <v>63200</v>
      </c>
      <c r="Y4">
        <v>67550</v>
      </c>
      <c r="Z4">
        <v>71900</v>
      </c>
      <c r="AA4">
        <v>9999</v>
      </c>
      <c r="AB4" t="s">
        <v>115</v>
      </c>
      <c r="AC4" t="s">
        <v>416</v>
      </c>
      <c r="AD4">
        <v>0</v>
      </c>
    </row>
    <row r="5" spans="1:30">
      <c r="A5" t="s">
        <v>117</v>
      </c>
      <c r="C5">
        <v>24100</v>
      </c>
      <c r="D5">
        <v>27550</v>
      </c>
      <c r="E5">
        <v>31000</v>
      </c>
      <c r="F5">
        <v>34400</v>
      </c>
      <c r="G5">
        <v>37200</v>
      </c>
      <c r="H5">
        <v>39950</v>
      </c>
      <c r="I5">
        <v>42700</v>
      </c>
      <c r="J5">
        <v>45450</v>
      </c>
      <c r="K5">
        <v>14500</v>
      </c>
      <c r="L5">
        <v>18310</v>
      </c>
      <c r="M5">
        <v>23030</v>
      </c>
      <c r="N5">
        <v>27750</v>
      </c>
      <c r="O5">
        <v>32470</v>
      </c>
      <c r="P5">
        <v>37190</v>
      </c>
      <c r="Q5">
        <v>41910</v>
      </c>
      <c r="R5">
        <v>45450</v>
      </c>
      <c r="S5">
        <v>38550</v>
      </c>
      <c r="T5">
        <v>44050</v>
      </c>
      <c r="U5">
        <v>49550</v>
      </c>
      <c r="V5">
        <v>55050</v>
      </c>
      <c r="W5">
        <v>59500</v>
      </c>
      <c r="X5">
        <v>63900</v>
      </c>
      <c r="Y5">
        <v>68300</v>
      </c>
      <c r="Z5">
        <v>72700</v>
      </c>
      <c r="AA5">
        <v>9999</v>
      </c>
      <c r="AB5" t="s">
        <v>117</v>
      </c>
      <c r="AC5" t="s">
        <v>416</v>
      </c>
      <c r="AD5">
        <v>1</v>
      </c>
    </row>
    <row r="6" spans="1:30">
      <c r="A6" t="s">
        <v>119</v>
      </c>
      <c r="C6">
        <v>26500</v>
      </c>
      <c r="D6">
        <v>30300</v>
      </c>
      <c r="E6">
        <v>34100</v>
      </c>
      <c r="F6">
        <v>37850</v>
      </c>
      <c r="G6">
        <v>40900</v>
      </c>
      <c r="H6">
        <v>43950</v>
      </c>
      <c r="I6">
        <v>46950</v>
      </c>
      <c r="J6">
        <v>50000</v>
      </c>
      <c r="K6">
        <v>15900</v>
      </c>
      <c r="L6">
        <v>18310</v>
      </c>
      <c r="M6">
        <v>23030</v>
      </c>
      <c r="N6">
        <v>27750</v>
      </c>
      <c r="O6">
        <v>32470</v>
      </c>
      <c r="P6">
        <v>37190</v>
      </c>
      <c r="Q6">
        <v>41910</v>
      </c>
      <c r="R6">
        <v>46630</v>
      </c>
      <c r="S6">
        <v>42400</v>
      </c>
      <c r="T6">
        <v>48450</v>
      </c>
      <c r="U6">
        <v>54500</v>
      </c>
      <c r="V6">
        <v>60550</v>
      </c>
      <c r="W6">
        <v>65400</v>
      </c>
      <c r="X6">
        <v>70250</v>
      </c>
      <c r="Y6">
        <v>75100</v>
      </c>
      <c r="Z6">
        <v>79950</v>
      </c>
      <c r="AA6">
        <v>9080</v>
      </c>
      <c r="AB6" t="s">
        <v>119</v>
      </c>
      <c r="AC6" t="s">
        <v>416</v>
      </c>
      <c r="AD6">
        <v>1</v>
      </c>
    </row>
    <row r="7" spans="1:30">
      <c r="A7" t="s">
        <v>121</v>
      </c>
      <c r="C7">
        <v>27050</v>
      </c>
      <c r="D7">
        <v>30900</v>
      </c>
      <c r="E7">
        <v>34750</v>
      </c>
      <c r="F7">
        <v>38600</v>
      </c>
      <c r="G7">
        <v>41700</v>
      </c>
      <c r="H7">
        <v>44800</v>
      </c>
      <c r="I7">
        <v>47900</v>
      </c>
      <c r="J7">
        <v>51000</v>
      </c>
      <c r="K7">
        <v>16250</v>
      </c>
      <c r="L7">
        <v>18550</v>
      </c>
      <c r="M7">
        <v>23030</v>
      </c>
      <c r="N7">
        <v>27750</v>
      </c>
      <c r="O7">
        <v>32470</v>
      </c>
      <c r="P7">
        <v>37190</v>
      </c>
      <c r="Q7">
        <v>41910</v>
      </c>
      <c r="R7">
        <v>46630</v>
      </c>
      <c r="S7">
        <v>43250</v>
      </c>
      <c r="T7">
        <v>49400</v>
      </c>
      <c r="U7">
        <v>55600</v>
      </c>
      <c r="V7">
        <v>61750</v>
      </c>
      <c r="W7">
        <v>66700</v>
      </c>
      <c r="X7">
        <v>71650</v>
      </c>
      <c r="Y7">
        <v>76600</v>
      </c>
      <c r="Z7">
        <v>81550</v>
      </c>
      <c r="AA7">
        <v>9999</v>
      </c>
      <c r="AB7" t="s">
        <v>121</v>
      </c>
      <c r="AC7" t="s">
        <v>416</v>
      </c>
      <c r="AD7">
        <v>1</v>
      </c>
    </row>
    <row r="8" spans="1:30">
      <c r="A8" t="s">
        <v>123</v>
      </c>
      <c r="C8">
        <v>24100</v>
      </c>
      <c r="D8">
        <v>27550</v>
      </c>
      <c r="E8">
        <v>31000</v>
      </c>
      <c r="F8">
        <v>34400</v>
      </c>
      <c r="G8">
        <v>37200</v>
      </c>
      <c r="H8">
        <v>39950</v>
      </c>
      <c r="I8">
        <v>42700</v>
      </c>
      <c r="J8">
        <v>45450</v>
      </c>
      <c r="K8">
        <v>14500</v>
      </c>
      <c r="L8">
        <v>18310</v>
      </c>
      <c r="M8">
        <v>23030</v>
      </c>
      <c r="N8">
        <v>27750</v>
      </c>
      <c r="O8">
        <v>32470</v>
      </c>
      <c r="P8">
        <v>37190</v>
      </c>
      <c r="Q8">
        <v>41910</v>
      </c>
      <c r="R8">
        <v>45450</v>
      </c>
      <c r="S8">
        <v>38550</v>
      </c>
      <c r="T8">
        <v>44050</v>
      </c>
      <c r="U8">
        <v>49550</v>
      </c>
      <c r="V8">
        <v>55050</v>
      </c>
      <c r="W8">
        <v>59500</v>
      </c>
      <c r="X8">
        <v>63900</v>
      </c>
      <c r="Y8">
        <v>68300</v>
      </c>
      <c r="Z8">
        <v>72700</v>
      </c>
      <c r="AA8">
        <v>9999</v>
      </c>
      <c r="AB8" t="s">
        <v>123</v>
      </c>
      <c r="AC8" t="s">
        <v>416</v>
      </c>
      <c r="AD8">
        <v>1</v>
      </c>
    </row>
    <row r="9" spans="1:30">
      <c r="A9" t="s">
        <v>125</v>
      </c>
      <c r="C9">
        <v>30450</v>
      </c>
      <c r="D9">
        <v>34800</v>
      </c>
      <c r="E9">
        <v>39150</v>
      </c>
      <c r="F9">
        <v>43450</v>
      </c>
      <c r="G9">
        <v>46950</v>
      </c>
      <c r="H9">
        <v>50450</v>
      </c>
      <c r="I9">
        <v>53900</v>
      </c>
      <c r="J9">
        <v>57400</v>
      </c>
      <c r="K9">
        <v>18250</v>
      </c>
      <c r="L9">
        <v>20850</v>
      </c>
      <c r="M9">
        <v>23450</v>
      </c>
      <c r="N9">
        <v>27750</v>
      </c>
      <c r="O9">
        <v>32470</v>
      </c>
      <c r="P9">
        <v>37190</v>
      </c>
      <c r="Q9">
        <v>41910</v>
      </c>
      <c r="R9">
        <v>46630</v>
      </c>
      <c r="S9">
        <v>48650</v>
      </c>
      <c r="T9">
        <v>55600</v>
      </c>
      <c r="U9">
        <v>62550</v>
      </c>
      <c r="V9">
        <v>69500</v>
      </c>
      <c r="W9">
        <v>75100</v>
      </c>
      <c r="X9">
        <v>80650</v>
      </c>
      <c r="Y9">
        <v>86200</v>
      </c>
      <c r="Z9">
        <v>91750</v>
      </c>
      <c r="AA9">
        <v>9999</v>
      </c>
      <c r="AB9" t="s">
        <v>125</v>
      </c>
      <c r="AC9" t="s">
        <v>416</v>
      </c>
      <c r="AD9">
        <v>1</v>
      </c>
    </row>
    <row r="10" spans="1:30">
      <c r="A10" t="s">
        <v>127</v>
      </c>
      <c r="C10">
        <v>23850</v>
      </c>
      <c r="D10">
        <v>27250</v>
      </c>
      <c r="E10">
        <v>30650</v>
      </c>
      <c r="F10">
        <v>34050</v>
      </c>
      <c r="G10">
        <v>36800</v>
      </c>
      <c r="H10">
        <v>39500</v>
      </c>
      <c r="I10">
        <v>42250</v>
      </c>
      <c r="J10">
        <v>44950</v>
      </c>
      <c r="K10">
        <v>14350</v>
      </c>
      <c r="L10">
        <v>18310</v>
      </c>
      <c r="M10">
        <v>23030</v>
      </c>
      <c r="N10">
        <v>27750</v>
      </c>
      <c r="O10">
        <v>32470</v>
      </c>
      <c r="P10">
        <v>37190</v>
      </c>
      <c r="Q10">
        <v>41910</v>
      </c>
      <c r="R10">
        <v>44950</v>
      </c>
      <c r="S10">
        <v>38150</v>
      </c>
      <c r="T10">
        <v>43600</v>
      </c>
      <c r="U10">
        <v>49050</v>
      </c>
      <c r="V10">
        <v>54450</v>
      </c>
      <c r="W10">
        <v>58850</v>
      </c>
      <c r="X10">
        <v>63200</v>
      </c>
      <c r="Y10">
        <v>67550</v>
      </c>
      <c r="Z10">
        <v>71900</v>
      </c>
      <c r="AA10">
        <v>9999</v>
      </c>
      <c r="AB10" t="s">
        <v>127</v>
      </c>
      <c r="AC10" t="s">
        <v>416</v>
      </c>
      <c r="AD10">
        <v>0</v>
      </c>
    </row>
    <row r="11" spans="1:30">
      <c r="A11" t="s">
        <v>129</v>
      </c>
      <c r="C11">
        <v>29050</v>
      </c>
      <c r="D11">
        <v>33200</v>
      </c>
      <c r="E11">
        <v>37350</v>
      </c>
      <c r="F11">
        <v>41450</v>
      </c>
      <c r="G11">
        <v>44800</v>
      </c>
      <c r="H11">
        <v>48100</v>
      </c>
      <c r="I11">
        <v>51400</v>
      </c>
      <c r="J11">
        <v>54750</v>
      </c>
      <c r="K11">
        <v>17400</v>
      </c>
      <c r="L11">
        <v>19900</v>
      </c>
      <c r="M11">
        <v>23030</v>
      </c>
      <c r="N11">
        <v>27750</v>
      </c>
      <c r="O11">
        <v>32470</v>
      </c>
      <c r="P11">
        <v>37190</v>
      </c>
      <c r="Q11">
        <v>41910</v>
      </c>
      <c r="R11">
        <v>46630</v>
      </c>
      <c r="S11">
        <v>46450</v>
      </c>
      <c r="T11">
        <v>53050</v>
      </c>
      <c r="U11">
        <v>59700</v>
      </c>
      <c r="V11">
        <v>66300</v>
      </c>
      <c r="W11">
        <v>71650</v>
      </c>
      <c r="X11">
        <v>76950</v>
      </c>
      <c r="Y11">
        <v>82250</v>
      </c>
      <c r="Z11">
        <v>87550</v>
      </c>
      <c r="AA11">
        <v>9999</v>
      </c>
      <c r="AB11" t="s">
        <v>129</v>
      </c>
      <c r="AC11" t="s">
        <v>416</v>
      </c>
      <c r="AD11">
        <v>1</v>
      </c>
    </row>
    <row r="12" spans="1:30">
      <c r="A12" t="s">
        <v>130</v>
      </c>
      <c r="C12">
        <v>38650</v>
      </c>
      <c r="D12">
        <v>44150</v>
      </c>
      <c r="E12">
        <v>49650</v>
      </c>
      <c r="F12">
        <v>55150</v>
      </c>
      <c r="G12">
        <v>59600</v>
      </c>
      <c r="H12">
        <v>64000</v>
      </c>
      <c r="I12">
        <v>68400</v>
      </c>
      <c r="J12">
        <v>72800</v>
      </c>
      <c r="K12">
        <v>23200</v>
      </c>
      <c r="L12">
        <v>26500</v>
      </c>
      <c r="M12">
        <v>29800</v>
      </c>
      <c r="N12">
        <v>33100</v>
      </c>
      <c r="O12">
        <v>35750</v>
      </c>
      <c r="P12">
        <v>38400</v>
      </c>
      <c r="Q12">
        <v>41910</v>
      </c>
      <c r="R12">
        <v>46630</v>
      </c>
      <c r="S12">
        <v>61800</v>
      </c>
      <c r="T12">
        <v>70600</v>
      </c>
      <c r="U12">
        <v>79450</v>
      </c>
      <c r="V12">
        <v>88250</v>
      </c>
      <c r="W12">
        <v>95350</v>
      </c>
      <c r="X12">
        <v>102400</v>
      </c>
      <c r="Y12">
        <v>109450</v>
      </c>
      <c r="Z12">
        <v>116500</v>
      </c>
      <c r="AA12">
        <v>640</v>
      </c>
      <c r="AB12" t="s">
        <v>130</v>
      </c>
      <c r="AC12" t="s">
        <v>416</v>
      </c>
      <c r="AD12">
        <v>1</v>
      </c>
    </row>
    <row r="13" spans="1:30">
      <c r="A13" t="s">
        <v>132</v>
      </c>
      <c r="C13">
        <v>23850</v>
      </c>
      <c r="D13">
        <v>27250</v>
      </c>
      <c r="E13">
        <v>30650</v>
      </c>
      <c r="F13">
        <v>34050</v>
      </c>
      <c r="G13">
        <v>36800</v>
      </c>
      <c r="H13">
        <v>39500</v>
      </c>
      <c r="I13">
        <v>42250</v>
      </c>
      <c r="J13">
        <v>44950</v>
      </c>
      <c r="K13">
        <v>14350</v>
      </c>
      <c r="L13">
        <v>18310</v>
      </c>
      <c r="M13">
        <v>23030</v>
      </c>
      <c r="N13">
        <v>27750</v>
      </c>
      <c r="O13">
        <v>32470</v>
      </c>
      <c r="P13">
        <v>37190</v>
      </c>
      <c r="Q13">
        <v>41910</v>
      </c>
      <c r="R13">
        <v>44950</v>
      </c>
      <c r="S13">
        <v>38150</v>
      </c>
      <c r="T13">
        <v>43600</v>
      </c>
      <c r="U13">
        <v>49050</v>
      </c>
      <c r="V13">
        <v>54450</v>
      </c>
      <c r="W13">
        <v>58850</v>
      </c>
      <c r="X13">
        <v>63200</v>
      </c>
      <c r="Y13">
        <v>67550</v>
      </c>
      <c r="Z13">
        <v>71900</v>
      </c>
      <c r="AA13">
        <v>9999</v>
      </c>
      <c r="AB13" t="s">
        <v>132</v>
      </c>
      <c r="AC13" t="s">
        <v>416</v>
      </c>
      <c r="AD13">
        <v>0</v>
      </c>
    </row>
    <row r="14" spans="1:30">
      <c r="A14" t="s">
        <v>133</v>
      </c>
      <c r="C14">
        <v>23850</v>
      </c>
      <c r="D14">
        <v>27250</v>
      </c>
      <c r="E14">
        <v>30650</v>
      </c>
      <c r="F14">
        <v>34050</v>
      </c>
      <c r="G14">
        <v>36800</v>
      </c>
      <c r="H14">
        <v>39500</v>
      </c>
      <c r="I14">
        <v>42250</v>
      </c>
      <c r="J14">
        <v>44950</v>
      </c>
      <c r="K14">
        <v>14350</v>
      </c>
      <c r="L14">
        <v>18310</v>
      </c>
      <c r="M14">
        <v>23030</v>
      </c>
      <c r="N14">
        <v>27750</v>
      </c>
      <c r="O14">
        <v>32470</v>
      </c>
      <c r="P14">
        <v>37190</v>
      </c>
      <c r="Q14">
        <v>41910</v>
      </c>
      <c r="R14">
        <v>44950</v>
      </c>
      <c r="S14">
        <v>38150</v>
      </c>
      <c r="T14">
        <v>43600</v>
      </c>
      <c r="U14">
        <v>49050</v>
      </c>
      <c r="V14">
        <v>54450</v>
      </c>
      <c r="W14">
        <v>58850</v>
      </c>
      <c r="X14">
        <v>63200</v>
      </c>
      <c r="Y14">
        <v>67550</v>
      </c>
      <c r="Z14">
        <v>71900</v>
      </c>
      <c r="AA14">
        <v>9999</v>
      </c>
      <c r="AB14" t="s">
        <v>133</v>
      </c>
      <c r="AC14" t="s">
        <v>416</v>
      </c>
      <c r="AD14">
        <v>0</v>
      </c>
    </row>
    <row r="15" spans="1:30">
      <c r="A15" t="s">
        <v>134</v>
      </c>
      <c r="C15">
        <v>25350</v>
      </c>
      <c r="D15">
        <v>28950</v>
      </c>
      <c r="E15">
        <v>32550</v>
      </c>
      <c r="F15">
        <v>36150</v>
      </c>
      <c r="G15">
        <v>39050</v>
      </c>
      <c r="H15">
        <v>41950</v>
      </c>
      <c r="I15">
        <v>44850</v>
      </c>
      <c r="J15">
        <v>47750</v>
      </c>
      <c r="K15">
        <v>15200</v>
      </c>
      <c r="L15">
        <v>18310</v>
      </c>
      <c r="M15">
        <v>23030</v>
      </c>
      <c r="N15">
        <v>27750</v>
      </c>
      <c r="O15">
        <v>32470</v>
      </c>
      <c r="P15">
        <v>37190</v>
      </c>
      <c r="Q15">
        <v>41910</v>
      </c>
      <c r="R15">
        <v>46630</v>
      </c>
      <c r="S15">
        <v>40500</v>
      </c>
      <c r="T15">
        <v>46300</v>
      </c>
      <c r="U15">
        <v>52100</v>
      </c>
      <c r="V15">
        <v>57850</v>
      </c>
      <c r="W15">
        <v>62500</v>
      </c>
      <c r="X15">
        <v>67150</v>
      </c>
      <c r="Y15">
        <v>71750</v>
      </c>
      <c r="Z15">
        <v>76400</v>
      </c>
      <c r="AA15">
        <v>3810</v>
      </c>
      <c r="AB15" t="s">
        <v>134</v>
      </c>
      <c r="AC15" t="s">
        <v>416</v>
      </c>
      <c r="AD15">
        <v>1</v>
      </c>
    </row>
    <row r="16" spans="1:30">
      <c r="A16" t="s">
        <v>136</v>
      </c>
      <c r="C16">
        <v>29050</v>
      </c>
      <c r="D16">
        <v>33200</v>
      </c>
      <c r="E16">
        <v>37350</v>
      </c>
      <c r="F16">
        <v>41450</v>
      </c>
      <c r="G16">
        <v>44800</v>
      </c>
      <c r="H16">
        <v>48100</v>
      </c>
      <c r="I16">
        <v>51400</v>
      </c>
      <c r="J16">
        <v>54750</v>
      </c>
      <c r="K16">
        <v>17400</v>
      </c>
      <c r="L16">
        <v>19900</v>
      </c>
      <c r="M16">
        <v>23030</v>
      </c>
      <c r="N16">
        <v>27750</v>
      </c>
      <c r="O16">
        <v>32470</v>
      </c>
      <c r="P16">
        <v>37190</v>
      </c>
      <c r="Q16">
        <v>41910</v>
      </c>
      <c r="R16">
        <v>46630</v>
      </c>
      <c r="S16">
        <v>46450</v>
      </c>
      <c r="T16">
        <v>53050</v>
      </c>
      <c r="U16">
        <v>59700</v>
      </c>
      <c r="V16">
        <v>66300</v>
      </c>
      <c r="W16">
        <v>71650</v>
      </c>
      <c r="X16">
        <v>76950</v>
      </c>
      <c r="Y16">
        <v>82250</v>
      </c>
      <c r="Z16">
        <v>87550</v>
      </c>
      <c r="AA16">
        <v>7240</v>
      </c>
      <c r="AB16" t="s">
        <v>136</v>
      </c>
      <c r="AC16" t="s">
        <v>416</v>
      </c>
      <c r="AD16">
        <v>1</v>
      </c>
    </row>
    <row r="17" spans="1:30">
      <c r="A17" t="s">
        <v>137</v>
      </c>
      <c r="C17">
        <v>27550</v>
      </c>
      <c r="D17">
        <v>31500</v>
      </c>
      <c r="E17">
        <v>35450</v>
      </c>
      <c r="F17">
        <v>39350</v>
      </c>
      <c r="G17">
        <v>42500</v>
      </c>
      <c r="H17">
        <v>45650</v>
      </c>
      <c r="I17">
        <v>48800</v>
      </c>
      <c r="J17">
        <v>51950</v>
      </c>
      <c r="K17">
        <v>16550</v>
      </c>
      <c r="L17">
        <v>18900</v>
      </c>
      <c r="M17">
        <v>23030</v>
      </c>
      <c r="N17">
        <v>27750</v>
      </c>
      <c r="O17">
        <v>32470</v>
      </c>
      <c r="P17">
        <v>37190</v>
      </c>
      <c r="Q17">
        <v>41910</v>
      </c>
      <c r="R17">
        <v>46630</v>
      </c>
      <c r="S17">
        <v>44100</v>
      </c>
      <c r="T17">
        <v>50400</v>
      </c>
      <c r="U17">
        <v>56700</v>
      </c>
      <c r="V17">
        <v>62950</v>
      </c>
      <c r="W17">
        <v>68000</v>
      </c>
      <c r="X17">
        <v>73050</v>
      </c>
      <c r="Y17">
        <v>78100</v>
      </c>
      <c r="Z17">
        <v>83100</v>
      </c>
      <c r="AA17">
        <v>9999</v>
      </c>
      <c r="AB17" t="s">
        <v>137</v>
      </c>
      <c r="AC17" t="s">
        <v>416</v>
      </c>
      <c r="AD17">
        <v>0</v>
      </c>
    </row>
    <row r="18" spans="1:30">
      <c r="A18" t="s">
        <v>138</v>
      </c>
      <c r="C18">
        <v>36350</v>
      </c>
      <c r="D18">
        <v>41550</v>
      </c>
      <c r="E18">
        <v>46750</v>
      </c>
      <c r="F18">
        <v>51900</v>
      </c>
      <c r="G18">
        <v>56100</v>
      </c>
      <c r="H18">
        <v>60250</v>
      </c>
      <c r="I18">
        <v>64400</v>
      </c>
      <c r="J18">
        <v>68550</v>
      </c>
      <c r="K18">
        <v>21850</v>
      </c>
      <c r="L18">
        <v>24950</v>
      </c>
      <c r="M18">
        <v>28050</v>
      </c>
      <c r="N18">
        <v>31150</v>
      </c>
      <c r="O18">
        <v>33650</v>
      </c>
      <c r="P18">
        <v>37190</v>
      </c>
      <c r="Q18">
        <v>41910</v>
      </c>
      <c r="R18">
        <v>46630</v>
      </c>
      <c r="S18">
        <v>58100</v>
      </c>
      <c r="T18">
        <v>66400</v>
      </c>
      <c r="U18">
        <v>74700</v>
      </c>
      <c r="V18">
        <v>83000</v>
      </c>
      <c r="W18">
        <v>89650</v>
      </c>
      <c r="X18">
        <v>96300</v>
      </c>
      <c r="Y18">
        <v>102950</v>
      </c>
      <c r="Z18">
        <v>109600</v>
      </c>
      <c r="AA18">
        <v>9999</v>
      </c>
      <c r="AB18" t="s">
        <v>138</v>
      </c>
      <c r="AC18" t="s">
        <v>416</v>
      </c>
      <c r="AD18">
        <v>0</v>
      </c>
    </row>
    <row r="19" spans="1:30">
      <c r="A19" t="s">
        <v>139</v>
      </c>
      <c r="C19">
        <v>24000</v>
      </c>
      <c r="D19">
        <v>27400</v>
      </c>
      <c r="E19">
        <v>30850</v>
      </c>
      <c r="F19">
        <v>34250</v>
      </c>
      <c r="G19">
        <v>37000</v>
      </c>
      <c r="H19">
        <v>39750</v>
      </c>
      <c r="I19">
        <v>42500</v>
      </c>
      <c r="J19">
        <v>45250</v>
      </c>
      <c r="K19">
        <v>14400</v>
      </c>
      <c r="L19">
        <v>18310</v>
      </c>
      <c r="M19">
        <v>23030</v>
      </c>
      <c r="N19">
        <v>27750</v>
      </c>
      <c r="O19">
        <v>32470</v>
      </c>
      <c r="P19">
        <v>37190</v>
      </c>
      <c r="Q19">
        <v>41910</v>
      </c>
      <c r="R19">
        <v>45250</v>
      </c>
      <c r="S19">
        <v>38400</v>
      </c>
      <c r="T19">
        <v>43850</v>
      </c>
      <c r="U19">
        <v>49350</v>
      </c>
      <c r="V19">
        <v>54800</v>
      </c>
      <c r="W19">
        <v>59200</v>
      </c>
      <c r="X19">
        <v>63600</v>
      </c>
      <c r="Y19">
        <v>68000</v>
      </c>
      <c r="Z19">
        <v>72350</v>
      </c>
      <c r="AA19">
        <v>9999</v>
      </c>
      <c r="AB19" t="s">
        <v>139</v>
      </c>
      <c r="AC19" t="s">
        <v>416</v>
      </c>
      <c r="AD19">
        <v>0</v>
      </c>
    </row>
    <row r="20" spans="1:30">
      <c r="A20" t="s">
        <v>141</v>
      </c>
      <c r="C20">
        <v>23850</v>
      </c>
      <c r="D20">
        <v>27250</v>
      </c>
      <c r="E20">
        <v>30650</v>
      </c>
      <c r="F20">
        <v>34050</v>
      </c>
      <c r="G20">
        <v>36800</v>
      </c>
      <c r="H20">
        <v>39500</v>
      </c>
      <c r="I20">
        <v>42250</v>
      </c>
      <c r="J20">
        <v>44950</v>
      </c>
      <c r="K20">
        <v>14350</v>
      </c>
      <c r="L20">
        <v>18310</v>
      </c>
      <c r="M20">
        <v>23030</v>
      </c>
      <c r="N20">
        <v>27750</v>
      </c>
      <c r="O20">
        <v>32470</v>
      </c>
      <c r="P20">
        <v>37190</v>
      </c>
      <c r="Q20">
        <v>41910</v>
      </c>
      <c r="R20">
        <v>44950</v>
      </c>
      <c r="S20">
        <v>38150</v>
      </c>
      <c r="T20">
        <v>43600</v>
      </c>
      <c r="U20">
        <v>49050</v>
      </c>
      <c r="V20">
        <v>54450</v>
      </c>
      <c r="W20">
        <v>58850</v>
      </c>
      <c r="X20">
        <v>63200</v>
      </c>
      <c r="Y20">
        <v>67550</v>
      </c>
      <c r="Z20">
        <v>71900</v>
      </c>
      <c r="AA20">
        <v>8360</v>
      </c>
      <c r="AB20" t="s">
        <v>141</v>
      </c>
      <c r="AC20" t="s">
        <v>416</v>
      </c>
      <c r="AD20">
        <v>1</v>
      </c>
    </row>
    <row r="21" spans="1:30">
      <c r="A21" t="s">
        <v>143</v>
      </c>
      <c r="C21">
        <v>37450</v>
      </c>
      <c r="D21">
        <v>42800</v>
      </c>
      <c r="E21">
        <v>48150</v>
      </c>
      <c r="F21">
        <v>53500</v>
      </c>
      <c r="G21">
        <v>57800</v>
      </c>
      <c r="H21">
        <v>62100</v>
      </c>
      <c r="I21">
        <v>66350</v>
      </c>
      <c r="J21">
        <v>70650</v>
      </c>
      <c r="K21">
        <v>22500</v>
      </c>
      <c r="L21">
        <v>25700</v>
      </c>
      <c r="M21">
        <v>28900</v>
      </c>
      <c r="N21">
        <v>32100</v>
      </c>
      <c r="O21">
        <v>34700</v>
      </c>
      <c r="P21">
        <v>37250</v>
      </c>
      <c r="Q21">
        <v>41910</v>
      </c>
      <c r="R21">
        <v>46630</v>
      </c>
      <c r="S21">
        <v>59950</v>
      </c>
      <c r="T21">
        <v>68500</v>
      </c>
      <c r="U21">
        <v>77050</v>
      </c>
      <c r="V21">
        <v>85600</v>
      </c>
      <c r="W21">
        <v>92450</v>
      </c>
      <c r="X21">
        <v>99300</v>
      </c>
      <c r="Y21">
        <v>106150</v>
      </c>
      <c r="Z21">
        <v>113000</v>
      </c>
      <c r="AA21">
        <v>1145</v>
      </c>
      <c r="AB21" t="s">
        <v>143</v>
      </c>
      <c r="AC21" t="s">
        <v>416</v>
      </c>
      <c r="AD21">
        <v>1</v>
      </c>
    </row>
    <row r="22" spans="1:30">
      <c r="A22" t="s">
        <v>144</v>
      </c>
      <c r="C22">
        <v>26950</v>
      </c>
      <c r="D22">
        <v>30800</v>
      </c>
      <c r="E22">
        <v>34650</v>
      </c>
      <c r="F22">
        <v>38450</v>
      </c>
      <c r="G22">
        <v>41550</v>
      </c>
      <c r="H22">
        <v>44650</v>
      </c>
      <c r="I22">
        <v>47700</v>
      </c>
      <c r="J22">
        <v>50800</v>
      </c>
      <c r="K22">
        <v>16150</v>
      </c>
      <c r="L22">
        <v>18450</v>
      </c>
      <c r="M22">
        <v>23030</v>
      </c>
      <c r="N22">
        <v>27750</v>
      </c>
      <c r="O22">
        <v>32470</v>
      </c>
      <c r="P22">
        <v>37190</v>
      </c>
      <c r="Q22">
        <v>41910</v>
      </c>
      <c r="R22">
        <v>46630</v>
      </c>
      <c r="S22">
        <v>43050</v>
      </c>
      <c r="T22">
        <v>49200</v>
      </c>
      <c r="U22">
        <v>55350</v>
      </c>
      <c r="V22">
        <v>61500</v>
      </c>
      <c r="W22">
        <v>66450</v>
      </c>
      <c r="X22">
        <v>71350</v>
      </c>
      <c r="Y22">
        <v>76300</v>
      </c>
      <c r="Z22">
        <v>81200</v>
      </c>
      <c r="AA22">
        <v>1260</v>
      </c>
      <c r="AB22" t="s">
        <v>144</v>
      </c>
      <c r="AC22" t="s">
        <v>416</v>
      </c>
      <c r="AD22">
        <v>1</v>
      </c>
    </row>
    <row r="23" spans="1:30">
      <c r="A23" t="s">
        <v>146</v>
      </c>
      <c r="C23">
        <v>24200</v>
      </c>
      <c r="D23">
        <v>27650</v>
      </c>
      <c r="E23">
        <v>31100</v>
      </c>
      <c r="F23">
        <v>34550</v>
      </c>
      <c r="G23">
        <v>37350</v>
      </c>
      <c r="H23">
        <v>40100</v>
      </c>
      <c r="I23">
        <v>42850</v>
      </c>
      <c r="J23">
        <v>45650</v>
      </c>
      <c r="K23">
        <v>14550</v>
      </c>
      <c r="L23">
        <v>18310</v>
      </c>
      <c r="M23">
        <v>23030</v>
      </c>
      <c r="N23">
        <v>27750</v>
      </c>
      <c r="O23">
        <v>32470</v>
      </c>
      <c r="P23">
        <v>37190</v>
      </c>
      <c r="Q23">
        <v>41910</v>
      </c>
      <c r="R23">
        <v>45650</v>
      </c>
      <c r="S23">
        <v>38750</v>
      </c>
      <c r="T23">
        <v>44250</v>
      </c>
      <c r="U23">
        <v>49800</v>
      </c>
      <c r="V23">
        <v>55300</v>
      </c>
      <c r="W23">
        <v>59750</v>
      </c>
      <c r="X23">
        <v>64150</v>
      </c>
      <c r="Y23">
        <v>68600</v>
      </c>
      <c r="Z23">
        <v>73000</v>
      </c>
      <c r="AA23">
        <v>9999</v>
      </c>
      <c r="AB23" t="s">
        <v>146</v>
      </c>
      <c r="AC23" t="s">
        <v>416</v>
      </c>
      <c r="AD23">
        <v>0</v>
      </c>
    </row>
    <row r="24" spans="1:30">
      <c r="A24" t="s">
        <v>148</v>
      </c>
      <c r="C24">
        <v>23850</v>
      </c>
      <c r="D24">
        <v>27250</v>
      </c>
      <c r="E24">
        <v>30650</v>
      </c>
      <c r="F24">
        <v>34050</v>
      </c>
      <c r="G24">
        <v>36800</v>
      </c>
      <c r="H24">
        <v>39500</v>
      </c>
      <c r="I24">
        <v>42250</v>
      </c>
      <c r="J24">
        <v>44950</v>
      </c>
      <c r="K24">
        <v>14350</v>
      </c>
      <c r="L24">
        <v>18310</v>
      </c>
      <c r="M24">
        <v>23030</v>
      </c>
      <c r="N24">
        <v>27750</v>
      </c>
      <c r="O24">
        <v>32470</v>
      </c>
      <c r="P24">
        <v>37190</v>
      </c>
      <c r="Q24">
        <v>41910</v>
      </c>
      <c r="R24">
        <v>44950</v>
      </c>
      <c r="S24">
        <v>38150</v>
      </c>
      <c r="T24">
        <v>43600</v>
      </c>
      <c r="U24">
        <v>49050</v>
      </c>
      <c r="V24">
        <v>54450</v>
      </c>
      <c r="W24">
        <v>58850</v>
      </c>
      <c r="X24">
        <v>63200</v>
      </c>
      <c r="Y24">
        <v>67550</v>
      </c>
      <c r="Z24">
        <v>71900</v>
      </c>
      <c r="AA24">
        <v>9999</v>
      </c>
      <c r="AB24" t="s">
        <v>148</v>
      </c>
      <c r="AC24" t="s">
        <v>416</v>
      </c>
      <c r="AD24">
        <v>0</v>
      </c>
    </row>
    <row r="25" spans="1:30">
      <c r="A25" t="s">
        <v>149</v>
      </c>
      <c r="C25">
        <v>23850</v>
      </c>
      <c r="D25">
        <v>27250</v>
      </c>
      <c r="E25">
        <v>30650</v>
      </c>
      <c r="F25">
        <v>34050</v>
      </c>
      <c r="G25">
        <v>36800</v>
      </c>
      <c r="H25">
        <v>39500</v>
      </c>
      <c r="I25">
        <v>42250</v>
      </c>
      <c r="J25">
        <v>44950</v>
      </c>
      <c r="K25">
        <v>14350</v>
      </c>
      <c r="L25">
        <v>18310</v>
      </c>
      <c r="M25">
        <v>23030</v>
      </c>
      <c r="N25">
        <v>27750</v>
      </c>
      <c r="O25">
        <v>32470</v>
      </c>
      <c r="P25">
        <v>37190</v>
      </c>
      <c r="Q25">
        <v>41910</v>
      </c>
      <c r="R25">
        <v>44950</v>
      </c>
      <c r="S25">
        <v>38150</v>
      </c>
      <c r="T25">
        <v>43600</v>
      </c>
      <c r="U25">
        <v>49050</v>
      </c>
      <c r="V25">
        <v>54450</v>
      </c>
      <c r="W25">
        <v>58850</v>
      </c>
      <c r="X25">
        <v>63200</v>
      </c>
      <c r="Y25">
        <v>67550</v>
      </c>
      <c r="Z25">
        <v>71900</v>
      </c>
      <c r="AA25">
        <v>9999</v>
      </c>
      <c r="AB25" t="s">
        <v>149</v>
      </c>
      <c r="AC25" t="s">
        <v>416</v>
      </c>
      <c r="AD25">
        <v>0</v>
      </c>
    </row>
    <row r="26" spans="1:30">
      <c r="A26" t="s">
        <v>150</v>
      </c>
      <c r="C26">
        <v>23850</v>
      </c>
      <c r="D26">
        <v>27250</v>
      </c>
      <c r="E26">
        <v>30650</v>
      </c>
      <c r="F26">
        <v>34050</v>
      </c>
      <c r="G26">
        <v>36800</v>
      </c>
      <c r="H26">
        <v>39500</v>
      </c>
      <c r="I26">
        <v>42250</v>
      </c>
      <c r="J26">
        <v>44950</v>
      </c>
      <c r="K26">
        <v>14350</v>
      </c>
      <c r="L26">
        <v>18310</v>
      </c>
      <c r="M26">
        <v>23030</v>
      </c>
      <c r="N26">
        <v>27750</v>
      </c>
      <c r="O26">
        <v>32470</v>
      </c>
      <c r="P26">
        <v>37190</v>
      </c>
      <c r="Q26">
        <v>41910</v>
      </c>
      <c r="R26">
        <v>44950</v>
      </c>
      <c r="S26">
        <v>38150</v>
      </c>
      <c r="T26">
        <v>43600</v>
      </c>
      <c r="U26">
        <v>49050</v>
      </c>
      <c r="V26">
        <v>54450</v>
      </c>
      <c r="W26">
        <v>58850</v>
      </c>
      <c r="X26">
        <v>63200</v>
      </c>
      <c r="Y26">
        <v>67550</v>
      </c>
      <c r="Z26">
        <v>71900</v>
      </c>
      <c r="AA26">
        <v>9999</v>
      </c>
      <c r="AB26" t="s">
        <v>150</v>
      </c>
      <c r="AC26" t="s">
        <v>416</v>
      </c>
      <c r="AD26">
        <v>0</v>
      </c>
    </row>
    <row r="27" spans="1:30">
      <c r="A27" t="s">
        <v>152</v>
      </c>
      <c r="C27">
        <v>26950</v>
      </c>
      <c r="D27">
        <v>30800</v>
      </c>
      <c r="E27">
        <v>34650</v>
      </c>
      <c r="F27">
        <v>38450</v>
      </c>
      <c r="G27">
        <v>41550</v>
      </c>
      <c r="H27">
        <v>44650</v>
      </c>
      <c r="I27">
        <v>47700</v>
      </c>
      <c r="J27">
        <v>50800</v>
      </c>
      <c r="K27">
        <v>16150</v>
      </c>
      <c r="L27">
        <v>18450</v>
      </c>
      <c r="M27">
        <v>23030</v>
      </c>
      <c r="N27">
        <v>27750</v>
      </c>
      <c r="O27">
        <v>32470</v>
      </c>
      <c r="P27">
        <v>37190</v>
      </c>
      <c r="Q27">
        <v>41910</v>
      </c>
      <c r="R27">
        <v>46630</v>
      </c>
      <c r="S27">
        <v>43050</v>
      </c>
      <c r="T27">
        <v>49200</v>
      </c>
      <c r="U27">
        <v>55350</v>
      </c>
      <c r="V27">
        <v>61500</v>
      </c>
      <c r="W27">
        <v>66450</v>
      </c>
      <c r="X27">
        <v>71350</v>
      </c>
      <c r="Y27">
        <v>76300</v>
      </c>
      <c r="Z27">
        <v>81200</v>
      </c>
      <c r="AA27">
        <v>9999</v>
      </c>
      <c r="AB27" t="s">
        <v>152</v>
      </c>
      <c r="AC27" t="s">
        <v>416</v>
      </c>
      <c r="AD27">
        <v>1</v>
      </c>
    </row>
    <row r="28" spans="1:30">
      <c r="A28" t="s">
        <v>153</v>
      </c>
      <c r="C28">
        <v>27550</v>
      </c>
      <c r="D28">
        <v>31500</v>
      </c>
      <c r="E28">
        <v>35450</v>
      </c>
      <c r="F28">
        <v>39350</v>
      </c>
      <c r="G28">
        <v>42500</v>
      </c>
      <c r="H28">
        <v>45650</v>
      </c>
      <c r="I28">
        <v>48800</v>
      </c>
      <c r="J28">
        <v>51950</v>
      </c>
      <c r="K28">
        <v>16550</v>
      </c>
      <c r="L28">
        <v>18900</v>
      </c>
      <c r="M28">
        <v>23030</v>
      </c>
      <c r="N28">
        <v>27750</v>
      </c>
      <c r="O28">
        <v>32470</v>
      </c>
      <c r="P28">
        <v>37190</v>
      </c>
      <c r="Q28">
        <v>41910</v>
      </c>
      <c r="R28">
        <v>46630</v>
      </c>
      <c r="S28">
        <v>44100</v>
      </c>
      <c r="T28">
        <v>50400</v>
      </c>
      <c r="U28">
        <v>56700</v>
      </c>
      <c r="V28">
        <v>62950</v>
      </c>
      <c r="W28">
        <v>68000</v>
      </c>
      <c r="X28">
        <v>73050</v>
      </c>
      <c r="Y28">
        <v>78100</v>
      </c>
      <c r="Z28">
        <v>83100</v>
      </c>
      <c r="AA28">
        <v>9999</v>
      </c>
      <c r="AB28" t="s">
        <v>153</v>
      </c>
      <c r="AC28" t="s">
        <v>416</v>
      </c>
      <c r="AD28">
        <v>0</v>
      </c>
    </row>
    <row r="29" spans="1:30">
      <c r="A29" t="s">
        <v>154</v>
      </c>
      <c r="C29">
        <v>38650</v>
      </c>
      <c r="D29">
        <v>44150</v>
      </c>
      <c r="E29">
        <v>49650</v>
      </c>
      <c r="F29">
        <v>55150</v>
      </c>
      <c r="G29">
        <v>59600</v>
      </c>
      <c r="H29">
        <v>64000</v>
      </c>
      <c r="I29">
        <v>68400</v>
      </c>
      <c r="J29">
        <v>72800</v>
      </c>
      <c r="K29">
        <v>23200</v>
      </c>
      <c r="L29">
        <v>26500</v>
      </c>
      <c r="M29">
        <v>29800</v>
      </c>
      <c r="N29">
        <v>33100</v>
      </c>
      <c r="O29">
        <v>35750</v>
      </c>
      <c r="P29">
        <v>38400</v>
      </c>
      <c r="Q29">
        <v>41910</v>
      </c>
      <c r="R29">
        <v>46630</v>
      </c>
      <c r="S29">
        <v>61800</v>
      </c>
      <c r="T29">
        <v>70600</v>
      </c>
      <c r="U29">
        <v>79450</v>
      </c>
      <c r="V29">
        <v>88250</v>
      </c>
      <c r="W29">
        <v>95350</v>
      </c>
      <c r="X29">
        <v>102400</v>
      </c>
      <c r="Y29">
        <v>109450</v>
      </c>
      <c r="Z29">
        <v>116500</v>
      </c>
      <c r="AA29">
        <v>640</v>
      </c>
      <c r="AB29" t="s">
        <v>154</v>
      </c>
      <c r="AC29" t="s">
        <v>416</v>
      </c>
      <c r="AD29">
        <v>1</v>
      </c>
    </row>
    <row r="30" spans="1:30">
      <c r="A30" t="s">
        <v>155</v>
      </c>
      <c r="C30">
        <v>27550</v>
      </c>
      <c r="D30">
        <v>31450</v>
      </c>
      <c r="E30">
        <v>35400</v>
      </c>
      <c r="F30">
        <v>39300</v>
      </c>
      <c r="G30">
        <v>42450</v>
      </c>
      <c r="H30">
        <v>45600</v>
      </c>
      <c r="I30">
        <v>48750</v>
      </c>
      <c r="J30">
        <v>51900</v>
      </c>
      <c r="K30">
        <v>16550</v>
      </c>
      <c r="L30">
        <v>18900</v>
      </c>
      <c r="M30">
        <v>23030</v>
      </c>
      <c r="N30">
        <v>27750</v>
      </c>
      <c r="O30">
        <v>32470</v>
      </c>
      <c r="P30">
        <v>37190</v>
      </c>
      <c r="Q30">
        <v>41910</v>
      </c>
      <c r="R30">
        <v>46630</v>
      </c>
      <c r="S30">
        <v>44050</v>
      </c>
      <c r="T30">
        <v>50350</v>
      </c>
      <c r="U30">
        <v>56650</v>
      </c>
      <c r="V30">
        <v>62900</v>
      </c>
      <c r="W30">
        <v>67950</v>
      </c>
      <c r="X30">
        <v>73000</v>
      </c>
      <c r="Y30">
        <v>78000</v>
      </c>
      <c r="Z30">
        <v>83050</v>
      </c>
      <c r="AA30">
        <v>9999</v>
      </c>
      <c r="AB30" t="s">
        <v>155</v>
      </c>
      <c r="AC30" t="s">
        <v>416</v>
      </c>
      <c r="AD30">
        <v>0</v>
      </c>
    </row>
    <row r="31" spans="1:30">
      <c r="A31" t="s">
        <v>157</v>
      </c>
      <c r="C31">
        <v>24850</v>
      </c>
      <c r="D31">
        <v>28400</v>
      </c>
      <c r="E31">
        <v>31950</v>
      </c>
      <c r="F31">
        <v>35450</v>
      </c>
      <c r="G31">
        <v>38300</v>
      </c>
      <c r="H31">
        <v>41150</v>
      </c>
      <c r="I31">
        <v>44000</v>
      </c>
      <c r="J31">
        <v>46800</v>
      </c>
      <c r="K31">
        <v>14900</v>
      </c>
      <c r="L31">
        <v>18310</v>
      </c>
      <c r="M31">
        <v>23030</v>
      </c>
      <c r="N31">
        <v>27750</v>
      </c>
      <c r="O31">
        <v>32470</v>
      </c>
      <c r="P31">
        <v>37190</v>
      </c>
      <c r="Q31">
        <v>41910</v>
      </c>
      <c r="R31">
        <v>46630</v>
      </c>
      <c r="S31">
        <v>39700</v>
      </c>
      <c r="T31">
        <v>45400</v>
      </c>
      <c r="U31">
        <v>51050</v>
      </c>
      <c r="V31">
        <v>56700</v>
      </c>
      <c r="W31">
        <v>61250</v>
      </c>
      <c r="X31">
        <v>65800</v>
      </c>
      <c r="Y31">
        <v>70350</v>
      </c>
      <c r="Z31">
        <v>74850</v>
      </c>
      <c r="AA31">
        <v>9999</v>
      </c>
      <c r="AB31" t="s">
        <v>157</v>
      </c>
      <c r="AC31" t="s">
        <v>416</v>
      </c>
      <c r="AD31">
        <v>1</v>
      </c>
    </row>
    <row r="32" spans="1:30">
      <c r="A32" t="s">
        <v>158</v>
      </c>
      <c r="C32">
        <v>23850</v>
      </c>
      <c r="D32">
        <v>27250</v>
      </c>
      <c r="E32">
        <v>30650</v>
      </c>
      <c r="F32">
        <v>34050</v>
      </c>
      <c r="G32">
        <v>36800</v>
      </c>
      <c r="H32">
        <v>39500</v>
      </c>
      <c r="I32">
        <v>42250</v>
      </c>
      <c r="J32">
        <v>44950</v>
      </c>
      <c r="K32">
        <v>14350</v>
      </c>
      <c r="L32">
        <v>18310</v>
      </c>
      <c r="M32">
        <v>23030</v>
      </c>
      <c r="N32">
        <v>27750</v>
      </c>
      <c r="O32">
        <v>32470</v>
      </c>
      <c r="P32">
        <v>37190</v>
      </c>
      <c r="Q32">
        <v>41910</v>
      </c>
      <c r="R32">
        <v>44950</v>
      </c>
      <c r="S32">
        <v>38150</v>
      </c>
      <c r="T32">
        <v>43600</v>
      </c>
      <c r="U32">
        <v>49050</v>
      </c>
      <c r="V32">
        <v>54450</v>
      </c>
      <c r="W32">
        <v>58850</v>
      </c>
      <c r="X32">
        <v>63200</v>
      </c>
      <c r="Y32">
        <v>67550</v>
      </c>
      <c r="Z32">
        <v>71900</v>
      </c>
      <c r="AA32">
        <v>1240</v>
      </c>
      <c r="AB32" t="s">
        <v>158</v>
      </c>
      <c r="AC32" t="s">
        <v>416</v>
      </c>
      <c r="AD32">
        <v>1</v>
      </c>
    </row>
    <row r="33" spans="1:30">
      <c r="A33" t="s">
        <v>160</v>
      </c>
      <c r="C33">
        <v>23850</v>
      </c>
      <c r="D33">
        <v>27250</v>
      </c>
      <c r="E33">
        <v>30650</v>
      </c>
      <c r="F33">
        <v>34050</v>
      </c>
      <c r="G33">
        <v>36800</v>
      </c>
      <c r="H33">
        <v>39500</v>
      </c>
      <c r="I33">
        <v>42250</v>
      </c>
      <c r="J33">
        <v>44950</v>
      </c>
      <c r="K33">
        <v>14350</v>
      </c>
      <c r="L33">
        <v>18310</v>
      </c>
      <c r="M33">
        <v>23030</v>
      </c>
      <c r="N33">
        <v>27750</v>
      </c>
      <c r="O33">
        <v>32470</v>
      </c>
      <c r="P33">
        <v>37190</v>
      </c>
      <c r="Q33">
        <v>41910</v>
      </c>
      <c r="R33">
        <v>44950</v>
      </c>
      <c r="S33">
        <v>38150</v>
      </c>
      <c r="T33">
        <v>43600</v>
      </c>
      <c r="U33">
        <v>49050</v>
      </c>
      <c r="V33">
        <v>54450</v>
      </c>
      <c r="W33">
        <v>58850</v>
      </c>
      <c r="X33">
        <v>63200</v>
      </c>
      <c r="Y33">
        <v>67550</v>
      </c>
      <c r="Z33">
        <v>71900</v>
      </c>
      <c r="AA33">
        <v>9999</v>
      </c>
      <c r="AB33" t="s">
        <v>160</v>
      </c>
      <c r="AC33" t="s">
        <v>416</v>
      </c>
      <c r="AD33">
        <v>0</v>
      </c>
    </row>
    <row r="34" spans="1:30">
      <c r="A34" t="s">
        <v>161</v>
      </c>
      <c r="C34">
        <v>27050</v>
      </c>
      <c r="D34">
        <v>30900</v>
      </c>
      <c r="E34">
        <v>34750</v>
      </c>
      <c r="F34">
        <v>38600</v>
      </c>
      <c r="G34">
        <v>41700</v>
      </c>
      <c r="H34">
        <v>44800</v>
      </c>
      <c r="I34">
        <v>47900</v>
      </c>
      <c r="J34">
        <v>51000</v>
      </c>
      <c r="K34">
        <v>16250</v>
      </c>
      <c r="L34">
        <v>18550</v>
      </c>
      <c r="M34">
        <v>23030</v>
      </c>
      <c r="N34">
        <v>27750</v>
      </c>
      <c r="O34">
        <v>32470</v>
      </c>
      <c r="P34">
        <v>37190</v>
      </c>
      <c r="Q34">
        <v>41910</v>
      </c>
      <c r="R34">
        <v>46630</v>
      </c>
      <c r="S34">
        <v>43250</v>
      </c>
      <c r="T34">
        <v>49400</v>
      </c>
      <c r="U34">
        <v>55600</v>
      </c>
      <c r="V34">
        <v>61750</v>
      </c>
      <c r="W34">
        <v>66700</v>
      </c>
      <c r="X34">
        <v>71650</v>
      </c>
      <c r="Y34">
        <v>76600</v>
      </c>
      <c r="Z34">
        <v>81550</v>
      </c>
      <c r="AA34">
        <v>9999</v>
      </c>
      <c r="AB34" t="s">
        <v>161</v>
      </c>
      <c r="AC34" t="s">
        <v>416</v>
      </c>
      <c r="AD34">
        <v>1</v>
      </c>
    </row>
    <row r="35" spans="1:30">
      <c r="A35" t="s">
        <v>162</v>
      </c>
      <c r="C35">
        <v>23850</v>
      </c>
      <c r="D35">
        <v>27250</v>
      </c>
      <c r="E35">
        <v>30650</v>
      </c>
      <c r="F35">
        <v>34050</v>
      </c>
      <c r="G35">
        <v>36800</v>
      </c>
      <c r="H35">
        <v>39500</v>
      </c>
      <c r="I35">
        <v>42250</v>
      </c>
      <c r="J35">
        <v>44950</v>
      </c>
      <c r="K35">
        <v>14350</v>
      </c>
      <c r="L35">
        <v>18310</v>
      </c>
      <c r="M35">
        <v>23030</v>
      </c>
      <c r="N35">
        <v>27750</v>
      </c>
      <c r="O35">
        <v>32470</v>
      </c>
      <c r="P35">
        <v>37190</v>
      </c>
      <c r="Q35">
        <v>41910</v>
      </c>
      <c r="R35">
        <v>44950</v>
      </c>
      <c r="S35">
        <v>38150</v>
      </c>
      <c r="T35">
        <v>43600</v>
      </c>
      <c r="U35">
        <v>49050</v>
      </c>
      <c r="V35">
        <v>54450</v>
      </c>
      <c r="W35">
        <v>58850</v>
      </c>
      <c r="X35">
        <v>63200</v>
      </c>
      <c r="Y35">
        <v>67550</v>
      </c>
      <c r="Z35">
        <v>71900</v>
      </c>
      <c r="AA35">
        <v>9999</v>
      </c>
      <c r="AB35" t="s">
        <v>162</v>
      </c>
      <c r="AC35" t="s">
        <v>416</v>
      </c>
      <c r="AD35">
        <v>0</v>
      </c>
    </row>
    <row r="36" spans="1:30">
      <c r="A36" t="s">
        <v>163</v>
      </c>
      <c r="C36">
        <v>23850</v>
      </c>
      <c r="D36">
        <v>27250</v>
      </c>
      <c r="E36">
        <v>30650</v>
      </c>
      <c r="F36">
        <v>34050</v>
      </c>
      <c r="G36">
        <v>36800</v>
      </c>
      <c r="H36">
        <v>39500</v>
      </c>
      <c r="I36">
        <v>42250</v>
      </c>
      <c r="J36">
        <v>44950</v>
      </c>
      <c r="K36">
        <v>14350</v>
      </c>
      <c r="L36">
        <v>18310</v>
      </c>
      <c r="M36">
        <v>23030</v>
      </c>
      <c r="N36">
        <v>27750</v>
      </c>
      <c r="O36">
        <v>32470</v>
      </c>
      <c r="P36">
        <v>37190</v>
      </c>
      <c r="Q36">
        <v>41910</v>
      </c>
      <c r="R36">
        <v>44950</v>
      </c>
      <c r="S36">
        <v>38150</v>
      </c>
      <c r="T36">
        <v>43600</v>
      </c>
      <c r="U36">
        <v>49050</v>
      </c>
      <c r="V36">
        <v>54450</v>
      </c>
      <c r="W36">
        <v>58850</v>
      </c>
      <c r="X36">
        <v>63200</v>
      </c>
      <c r="Y36">
        <v>67550</v>
      </c>
      <c r="Z36">
        <v>71900</v>
      </c>
      <c r="AA36">
        <v>9999</v>
      </c>
      <c r="AB36" t="s">
        <v>163</v>
      </c>
      <c r="AC36" t="s">
        <v>416</v>
      </c>
      <c r="AD36">
        <v>0</v>
      </c>
    </row>
    <row r="37" spans="1:30">
      <c r="A37" t="s">
        <v>164</v>
      </c>
      <c r="C37">
        <v>31050</v>
      </c>
      <c r="D37">
        <v>35450</v>
      </c>
      <c r="E37">
        <v>39900</v>
      </c>
      <c r="F37">
        <v>44300</v>
      </c>
      <c r="G37">
        <v>47850</v>
      </c>
      <c r="H37">
        <v>51400</v>
      </c>
      <c r="I37">
        <v>54950</v>
      </c>
      <c r="J37">
        <v>58500</v>
      </c>
      <c r="K37">
        <v>18650</v>
      </c>
      <c r="L37">
        <v>21300</v>
      </c>
      <c r="M37">
        <v>23950</v>
      </c>
      <c r="N37">
        <v>27750</v>
      </c>
      <c r="O37">
        <v>32470</v>
      </c>
      <c r="P37">
        <v>37190</v>
      </c>
      <c r="Q37">
        <v>41910</v>
      </c>
      <c r="R37">
        <v>46630</v>
      </c>
      <c r="S37">
        <v>49600</v>
      </c>
      <c r="T37">
        <v>56700</v>
      </c>
      <c r="U37">
        <v>63800</v>
      </c>
      <c r="V37">
        <v>70850</v>
      </c>
      <c r="W37">
        <v>76550</v>
      </c>
      <c r="X37">
        <v>82200</v>
      </c>
      <c r="Y37">
        <v>87900</v>
      </c>
      <c r="Z37">
        <v>93550</v>
      </c>
      <c r="AA37">
        <v>3360</v>
      </c>
      <c r="AB37" t="s">
        <v>164</v>
      </c>
      <c r="AC37" t="s">
        <v>416</v>
      </c>
      <c r="AD37">
        <v>1</v>
      </c>
    </row>
    <row r="38" spans="1:30">
      <c r="A38" t="s">
        <v>165</v>
      </c>
      <c r="C38">
        <v>23850</v>
      </c>
      <c r="D38">
        <v>27250</v>
      </c>
      <c r="E38">
        <v>30650</v>
      </c>
      <c r="F38">
        <v>34050</v>
      </c>
      <c r="G38">
        <v>36800</v>
      </c>
      <c r="H38">
        <v>39500</v>
      </c>
      <c r="I38">
        <v>42250</v>
      </c>
      <c r="J38">
        <v>44950</v>
      </c>
      <c r="K38">
        <v>14350</v>
      </c>
      <c r="L38">
        <v>18310</v>
      </c>
      <c r="M38">
        <v>23030</v>
      </c>
      <c r="N38">
        <v>27750</v>
      </c>
      <c r="O38">
        <v>32470</v>
      </c>
      <c r="P38">
        <v>37190</v>
      </c>
      <c r="Q38">
        <v>41910</v>
      </c>
      <c r="R38">
        <v>44950</v>
      </c>
      <c r="S38">
        <v>38150</v>
      </c>
      <c r="T38">
        <v>43600</v>
      </c>
      <c r="U38">
        <v>49050</v>
      </c>
      <c r="V38">
        <v>54450</v>
      </c>
      <c r="W38">
        <v>58850</v>
      </c>
      <c r="X38">
        <v>63200</v>
      </c>
      <c r="Y38">
        <v>67550</v>
      </c>
      <c r="Z38">
        <v>71900</v>
      </c>
      <c r="AA38">
        <v>9999</v>
      </c>
      <c r="AB38" t="s">
        <v>165</v>
      </c>
      <c r="AC38" t="s">
        <v>416</v>
      </c>
      <c r="AD38">
        <v>0</v>
      </c>
    </row>
    <row r="39" spans="1:30">
      <c r="A39" t="s">
        <v>166</v>
      </c>
      <c r="C39">
        <v>24100</v>
      </c>
      <c r="D39">
        <v>27550</v>
      </c>
      <c r="E39">
        <v>31000</v>
      </c>
      <c r="F39">
        <v>34400</v>
      </c>
      <c r="G39">
        <v>37200</v>
      </c>
      <c r="H39">
        <v>39950</v>
      </c>
      <c r="I39">
        <v>42700</v>
      </c>
      <c r="J39">
        <v>45450</v>
      </c>
      <c r="K39">
        <v>14500</v>
      </c>
      <c r="L39">
        <v>18310</v>
      </c>
      <c r="M39">
        <v>23030</v>
      </c>
      <c r="N39">
        <v>27750</v>
      </c>
      <c r="O39">
        <v>32470</v>
      </c>
      <c r="P39">
        <v>37190</v>
      </c>
      <c r="Q39">
        <v>41910</v>
      </c>
      <c r="R39">
        <v>45450</v>
      </c>
      <c r="S39">
        <v>38550</v>
      </c>
      <c r="T39">
        <v>44050</v>
      </c>
      <c r="U39">
        <v>49550</v>
      </c>
      <c r="V39">
        <v>55050</v>
      </c>
      <c r="W39">
        <v>59500</v>
      </c>
      <c r="X39">
        <v>63900</v>
      </c>
      <c r="Y39">
        <v>68300</v>
      </c>
      <c r="Z39">
        <v>72700</v>
      </c>
      <c r="AA39">
        <v>9999</v>
      </c>
      <c r="AB39" t="s">
        <v>166</v>
      </c>
      <c r="AC39" t="s">
        <v>416</v>
      </c>
      <c r="AD39">
        <v>0</v>
      </c>
    </row>
    <row r="40" spans="1:30">
      <c r="A40" t="s">
        <v>167</v>
      </c>
      <c r="C40">
        <v>26500</v>
      </c>
      <c r="D40">
        <v>30300</v>
      </c>
      <c r="E40">
        <v>34100</v>
      </c>
      <c r="F40">
        <v>37850</v>
      </c>
      <c r="G40">
        <v>40900</v>
      </c>
      <c r="H40">
        <v>43950</v>
      </c>
      <c r="I40">
        <v>46950</v>
      </c>
      <c r="J40">
        <v>50000</v>
      </c>
      <c r="K40">
        <v>15900</v>
      </c>
      <c r="L40">
        <v>18310</v>
      </c>
      <c r="M40">
        <v>23030</v>
      </c>
      <c r="N40">
        <v>27750</v>
      </c>
      <c r="O40">
        <v>32470</v>
      </c>
      <c r="P40">
        <v>37190</v>
      </c>
      <c r="Q40">
        <v>41910</v>
      </c>
      <c r="R40">
        <v>46630</v>
      </c>
      <c r="S40">
        <v>42400</v>
      </c>
      <c r="T40">
        <v>48450</v>
      </c>
      <c r="U40">
        <v>54500</v>
      </c>
      <c r="V40">
        <v>60550</v>
      </c>
      <c r="W40">
        <v>65400</v>
      </c>
      <c r="X40">
        <v>70250</v>
      </c>
      <c r="Y40">
        <v>75100</v>
      </c>
      <c r="Z40">
        <v>79950</v>
      </c>
      <c r="AA40">
        <v>9999</v>
      </c>
      <c r="AB40" t="s">
        <v>167</v>
      </c>
      <c r="AC40" t="s">
        <v>416</v>
      </c>
      <c r="AD40">
        <v>1</v>
      </c>
    </row>
    <row r="41" spans="1:30">
      <c r="A41" t="s">
        <v>168</v>
      </c>
      <c r="C41">
        <v>24100</v>
      </c>
      <c r="D41">
        <v>27550</v>
      </c>
      <c r="E41">
        <v>31000</v>
      </c>
      <c r="F41">
        <v>34400</v>
      </c>
      <c r="G41">
        <v>37200</v>
      </c>
      <c r="H41">
        <v>39950</v>
      </c>
      <c r="I41">
        <v>42700</v>
      </c>
      <c r="J41">
        <v>45450</v>
      </c>
      <c r="K41">
        <v>14500</v>
      </c>
      <c r="L41">
        <v>18310</v>
      </c>
      <c r="M41">
        <v>23030</v>
      </c>
      <c r="N41">
        <v>27750</v>
      </c>
      <c r="O41">
        <v>32470</v>
      </c>
      <c r="P41">
        <v>37190</v>
      </c>
      <c r="Q41">
        <v>41910</v>
      </c>
      <c r="R41">
        <v>45450</v>
      </c>
      <c r="S41">
        <v>38550</v>
      </c>
      <c r="T41">
        <v>44050</v>
      </c>
      <c r="U41">
        <v>49550</v>
      </c>
      <c r="V41">
        <v>55050</v>
      </c>
      <c r="W41">
        <v>59500</v>
      </c>
      <c r="X41">
        <v>63900</v>
      </c>
      <c r="Y41">
        <v>68300</v>
      </c>
      <c r="Z41">
        <v>72700</v>
      </c>
      <c r="AA41">
        <v>9999</v>
      </c>
      <c r="AB41" t="s">
        <v>168</v>
      </c>
      <c r="AC41" t="s">
        <v>416</v>
      </c>
      <c r="AD41">
        <v>0</v>
      </c>
    </row>
    <row r="42" spans="1:30">
      <c r="A42" t="s">
        <v>169</v>
      </c>
      <c r="C42">
        <v>24800</v>
      </c>
      <c r="D42">
        <v>28350</v>
      </c>
      <c r="E42">
        <v>31900</v>
      </c>
      <c r="F42">
        <v>35400</v>
      </c>
      <c r="G42">
        <v>38250</v>
      </c>
      <c r="H42">
        <v>41100</v>
      </c>
      <c r="I42">
        <v>43900</v>
      </c>
      <c r="J42">
        <v>46750</v>
      </c>
      <c r="K42">
        <v>14900</v>
      </c>
      <c r="L42">
        <v>18310</v>
      </c>
      <c r="M42">
        <v>23030</v>
      </c>
      <c r="N42">
        <v>27750</v>
      </c>
      <c r="O42">
        <v>32470</v>
      </c>
      <c r="P42">
        <v>37190</v>
      </c>
      <c r="Q42">
        <v>41910</v>
      </c>
      <c r="R42">
        <v>46630</v>
      </c>
      <c r="S42">
        <v>39700</v>
      </c>
      <c r="T42">
        <v>45350</v>
      </c>
      <c r="U42">
        <v>51000</v>
      </c>
      <c r="V42">
        <v>56650</v>
      </c>
      <c r="W42">
        <v>61200</v>
      </c>
      <c r="X42">
        <v>65750</v>
      </c>
      <c r="Y42">
        <v>70250</v>
      </c>
      <c r="Z42">
        <v>74800</v>
      </c>
      <c r="AA42">
        <v>9999</v>
      </c>
      <c r="AB42" t="s">
        <v>169</v>
      </c>
      <c r="AC42" t="s">
        <v>416</v>
      </c>
      <c r="AD42">
        <v>0</v>
      </c>
    </row>
    <row r="43" spans="1:30">
      <c r="A43" t="s">
        <v>171</v>
      </c>
      <c r="C43">
        <v>23850</v>
      </c>
      <c r="D43">
        <v>27250</v>
      </c>
      <c r="E43">
        <v>30650</v>
      </c>
      <c r="F43">
        <v>34050</v>
      </c>
      <c r="G43">
        <v>36800</v>
      </c>
      <c r="H43">
        <v>39500</v>
      </c>
      <c r="I43">
        <v>42250</v>
      </c>
      <c r="J43">
        <v>44950</v>
      </c>
      <c r="K43">
        <v>14350</v>
      </c>
      <c r="L43">
        <v>18310</v>
      </c>
      <c r="M43">
        <v>23030</v>
      </c>
      <c r="N43">
        <v>27750</v>
      </c>
      <c r="O43">
        <v>32470</v>
      </c>
      <c r="P43">
        <v>37190</v>
      </c>
      <c r="Q43">
        <v>41910</v>
      </c>
      <c r="R43">
        <v>44950</v>
      </c>
      <c r="S43">
        <v>38150</v>
      </c>
      <c r="T43">
        <v>43600</v>
      </c>
      <c r="U43">
        <v>49050</v>
      </c>
      <c r="V43">
        <v>54450</v>
      </c>
      <c r="W43">
        <v>58850</v>
      </c>
      <c r="X43">
        <v>63200</v>
      </c>
      <c r="Y43">
        <v>67550</v>
      </c>
      <c r="Z43">
        <v>71900</v>
      </c>
      <c r="AA43">
        <v>9999</v>
      </c>
      <c r="AB43" t="s">
        <v>171</v>
      </c>
      <c r="AC43" t="s">
        <v>416</v>
      </c>
      <c r="AD43">
        <v>0</v>
      </c>
    </row>
    <row r="44" spans="1:30">
      <c r="A44" t="s">
        <v>172</v>
      </c>
      <c r="C44">
        <v>34100</v>
      </c>
      <c r="D44">
        <v>39000</v>
      </c>
      <c r="E44">
        <v>43850</v>
      </c>
      <c r="F44">
        <v>48700</v>
      </c>
      <c r="G44">
        <v>52600</v>
      </c>
      <c r="H44">
        <v>56500</v>
      </c>
      <c r="I44">
        <v>60400</v>
      </c>
      <c r="J44">
        <v>64300</v>
      </c>
      <c r="K44">
        <v>20450</v>
      </c>
      <c r="L44">
        <v>23400</v>
      </c>
      <c r="M44">
        <v>26300</v>
      </c>
      <c r="N44">
        <v>29200</v>
      </c>
      <c r="O44">
        <v>32470</v>
      </c>
      <c r="P44">
        <v>37190</v>
      </c>
      <c r="Q44">
        <v>41910</v>
      </c>
      <c r="R44">
        <v>46630</v>
      </c>
      <c r="S44">
        <v>54550</v>
      </c>
      <c r="T44">
        <v>62350</v>
      </c>
      <c r="U44">
        <v>70150</v>
      </c>
      <c r="V44">
        <v>77900</v>
      </c>
      <c r="W44">
        <v>84150</v>
      </c>
      <c r="X44">
        <v>90400</v>
      </c>
      <c r="Y44">
        <v>96600</v>
      </c>
      <c r="Z44">
        <v>102850</v>
      </c>
      <c r="AA44">
        <v>1920</v>
      </c>
      <c r="AB44" t="s">
        <v>172</v>
      </c>
      <c r="AC44" t="s">
        <v>416</v>
      </c>
      <c r="AD44">
        <v>1</v>
      </c>
    </row>
    <row r="45" spans="1:30">
      <c r="A45" t="s">
        <v>174</v>
      </c>
      <c r="C45">
        <v>23850</v>
      </c>
      <c r="D45">
        <v>27250</v>
      </c>
      <c r="E45">
        <v>30650</v>
      </c>
      <c r="F45">
        <v>34050</v>
      </c>
      <c r="G45">
        <v>36800</v>
      </c>
      <c r="H45">
        <v>39500</v>
      </c>
      <c r="I45">
        <v>42250</v>
      </c>
      <c r="J45">
        <v>44950</v>
      </c>
      <c r="K45">
        <v>14350</v>
      </c>
      <c r="L45">
        <v>18310</v>
      </c>
      <c r="M45">
        <v>23030</v>
      </c>
      <c r="N45">
        <v>27750</v>
      </c>
      <c r="O45">
        <v>32470</v>
      </c>
      <c r="P45">
        <v>37190</v>
      </c>
      <c r="Q45">
        <v>41910</v>
      </c>
      <c r="R45">
        <v>44950</v>
      </c>
      <c r="S45">
        <v>38150</v>
      </c>
      <c r="T45">
        <v>43600</v>
      </c>
      <c r="U45">
        <v>49050</v>
      </c>
      <c r="V45">
        <v>54450</v>
      </c>
      <c r="W45">
        <v>58850</v>
      </c>
      <c r="X45">
        <v>63200</v>
      </c>
      <c r="Y45">
        <v>67550</v>
      </c>
      <c r="Z45">
        <v>71900</v>
      </c>
      <c r="AA45">
        <v>9999</v>
      </c>
      <c r="AB45" t="s">
        <v>174</v>
      </c>
      <c r="AC45" t="s">
        <v>416</v>
      </c>
      <c r="AD45">
        <v>0</v>
      </c>
    </row>
    <row r="46" spans="1:30">
      <c r="A46" t="s">
        <v>175</v>
      </c>
      <c r="C46">
        <v>24300</v>
      </c>
      <c r="D46">
        <v>27750</v>
      </c>
      <c r="E46">
        <v>31200</v>
      </c>
      <c r="F46">
        <v>34650</v>
      </c>
      <c r="G46">
        <v>37450</v>
      </c>
      <c r="H46">
        <v>40200</v>
      </c>
      <c r="I46">
        <v>43000</v>
      </c>
      <c r="J46">
        <v>45750</v>
      </c>
      <c r="K46">
        <v>14600</v>
      </c>
      <c r="L46">
        <v>18310</v>
      </c>
      <c r="M46">
        <v>23030</v>
      </c>
      <c r="N46">
        <v>27750</v>
      </c>
      <c r="O46">
        <v>32470</v>
      </c>
      <c r="P46">
        <v>37190</v>
      </c>
      <c r="Q46">
        <v>41910</v>
      </c>
      <c r="R46">
        <v>45750</v>
      </c>
      <c r="S46">
        <v>38850</v>
      </c>
      <c r="T46">
        <v>44400</v>
      </c>
      <c r="U46">
        <v>49950</v>
      </c>
      <c r="V46">
        <v>55450</v>
      </c>
      <c r="W46">
        <v>59900</v>
      </c>
      <c r="X46">
        <v>64350</v>
      </c>
      <c r="Y46">
        <v>68800</v>
      </c>
      <c r="Z46">
        <v>73200</v>
      </c>
      <c r="AA46">
        <v>9999</v>
      </c>
      <c r="AB46" t="s">
        <v>175</v>
      </c>
      <c r="AC46" t="s">
        <v>416</v>
      </c>
      <c r="AD46">
        <v>0</v>
      </c>
    </row>
    <row r="47" spans="1:30">
      <c r="A47" t="s">
        <v>176</v>
      </c>
      <c r="C47">
        <v>29050</v>
      </c>
      <c r="D47">
        <v>33200</v>
      </c>
      <c r="E47">
        <v>37350</v>
      </c>
      <c r="F47">
        <v>41450</v>
      </c>
      <c r="G47">
        <v>44800</v>
      </c>
      <c r="H47">
        <v>48100</v>
      </c>
      <c r="I47">
        <v>51400</v>
      </c>
      <c r="J47">
        <v>54750</v>
      </c>
      <c r="K47">
        <v>17400</v>
      </c>
      <c r="L47">
        <v>19900</v>
      </c>
      <c r="M47">
        <v>23030</v>
      </c>
      <c r="N47">
        <v>27750</v>
      </c>
      <c r="O47">
        <v>32470</v>
      </c>
      <c r="P47">
        <v>37190</v>
      </c>
      <c r="Q47">
        <v>41910</v>
      </c>
      <c r="R47">
        <v>46630</v>
      </c>
      <c r="S47">
        <v>46450</v>
      </c>
      <c r="T47">
        <v>53050</v>
      </c>
      <c r="U47">
        <v>59700</v>
      </c>
      <c r="V47">
        <v>66300</v>
      </c>
      <c r="W47">
        <v>71650</v>
      </c>
      <c r="X47">
        <v>76950</v>
      </c>
      <c r="Y47">
        <v>82250</v>
      </c>
      <c r="Z47">
        <v>87550</v>
      </c>
      <c r="AA47">
        <v>7240</v>
      </c>
      <c r="AB47" t="s">
        <v>176</v>
      </c>
      <c r="AC47" t="s">
        <v>416</v>
      </c>
      <c r="AD47">
        <v>1</v>
      </c>
    </row>
    <row r="48" spans="1:30">
      <c r="A48" t="s">
        <v>177</v>
      </c>
      <c r="C48">
        <v>23850</v>
      </c>
      <c r="D48">
        <v>27250</v>
      </c>
      <c r="E48">
        <v>30650</v>
      </c>
      <c r="F48">
        <v>34050</v>
      </c>
      <c r="G48">
        <v>36800</v>
      </c>
      <c r="H48">
        <v>39500</v>
      </c>
      <c r="I48">
        <v>42250</v>
      </c>
      <c r="J48">
        <v>44950</v>
      </c>
      <c r="K48">
        <v>14350</v>
      </c>
      <c r="L48">
        <v>18310</v>
      </c>
      <c r="M48">
        <v>23030</v>
      </c>
      <c r="N48">
        <v>27750</v>
      </c>
      <c r="O48">
        <v>32470</v>
      </c>
      <c r="P48">
        <v>37190</v>
      </c>
      <c r="Q48">
        <v>41910</v>
      </c>
      <c r="R48">
        <v>44950</v>
      </c>
      <c r="S48">
        <v>38150</v>
      </c>
      <c r="T48">
        <v>43600</v>
      </c>
      <c r="U48">
        <v>49050</v>
      </c>
      <c r="V48">
        <v>54450</v>
      </c>
      <c r="W48">
        <v>58850</v>
      </c>
      <c r="X48">
        <v>63200</v>
      </c>
      <c r="Y48">
        <v>67550</v>
      </c>
      <c r="Z48">
        <v>71900</v>
      </c>
      <c r="AA48">
        <v>9999</v>
      </c>
      <c r="AB48" t="s">
        <v>177</v>
      </c>
      <c r="AC48" t="s">
        <v>416</v>
      </c>
      <c r="AD48">
        <v>0</v>
      </c>
    </row>
    <row r="49" spans="1:30">
      <c r="A49" t="s">
        <v>178</v>
      </c>
      <c r="C49">
        <v>23850</v>
      </c>
      <c r="D49">
        <v>27250</v>
      </c>
      <c r="E49">
        <v>30650</v>
      </c>
      <c r="F49">
        <v>34050</v>
      </c>
      <c r="G49">
        <v>36800</v>
      </c>
      <c r="H49">
        <v>39500</v>
      </c>
      <c r="I49">
        <v>42250</v>
      </c>
      <c r="J49">
        <v>44950</v>
      </c>
      <c r="K49">
        <v>14350</v>
      </c>
      <c r="L49">
        <v>18310</v>
      </c>
      <c r="M49">
        <v>23030</v>
      </c>
      <c r="N49">
        <v>27750</v>
      </c>
      <c r="O49">
        <v>32470</v>
      </c>
      <c r="P49">
        <v>37190</v>
      </c>
      <c r="Q49">
        <v>41910</v>
      </c>
      <c r="R49">
        <v>44950</v>
      </c>
      <c r="S49">
        <v>38150</v>
      </c>
      <c r="T49">
        <v>43600</v>
      </c>
      <c r="U49">
        <v>49050</v>
      </c>
      <c r="V49">
        <v>54450</v>
      </c>
      <c r="W49">
        <v>58850</v>
      </c>
      <c r="X49">
        <v>63200</v>
      </c>
      <c r="Y49">
        <v>67550</v>
      </c>
      <c r="Z49">
        <v>71900</v>
      </c>
      <c r="AA49">
        <v>9999</v>
      </c>
      <c r="AB49" t="s">
        <v>178</v>
      </c>
      <c r="AC49" t="s">
        <v>416</v>
      </c>
      <c r="AD49">
        <v>0</v>
      </c>
    </row>
    <row r="50" spans="1:30">
      <c r="A50" t="s">
        <v>179</v>
      </c>
      <c r="C50">
        <v>28450</v>
      </c>
      <c r="D50">
        <v>32500</v>
      </c>
      <c r="E50">
        <v>36550</v>
      </c>
      <c r="F50">
        <v>40600</v>
      </c>
      <c r="G50">
        <v>43850</v>
      </c>
      <c r="H50">
        <v>47100</v>
      </c>
      <c r="I50">
        <v>50350</v>
      </c>
      <c r="J50">
        <v>53600</v>
      </c>
      <c r="K50">
        <v>17050</v>
      </c>
      <c r="L50">
        <v>19500</v>
      </c>
      <c r="M50">
        <v>23030</v>
      </c>
      <c r="N50">
        <v>27750</v>
      </c>
      <c r="O50">
        <v>32470</v>
      </c>
      <c r="P50">
        <v>37190</v>
      </c>
      <c r="Q50">
        <v>41910</v>
      </c>
      <c r="R50">
        <v>46630</v>
      </c>
      <c r="S50">
        <v>45500</v>
      </c>
      <c r="T50">
        <v>52000</v>
      </c>
      <c r="U50">
        <v>58500</v>
      </c>
      <c r="V50">
        <v>64950</v>
      </c>
      <c r="W50">
        <v>70150</v>
      </c>
      <c r="X50">
        <v>75350</v>
      </c>
      <c r="Y50">
        <v>80550</v>
      </c>
      <c r="Z50">
        <v>85750</v>
      </c>
      <c r="AA50">
        <v>9999</v>
      </c>
      <c r="AB50" t="s">
        <v>179</v>
      </c>
      <c r="AC50" t="s">
        <v>416</v>
      </c>
      <c r="AD50">
        <v>0</v>
      </c>
    </row>
    <row r="51" spans="1:30">
      <c r="A51" t="s">
        <v>181</v>
      </c>
      <c r="C51">
        <v>25350</v>
      </c>
      <c r="D51">
        <v>28950</v>
      </c>
      <c r="E51">
        <v>32550</v>
      </c>
      <c r="F51">
        <v>36150</v>
      </c>
      <c r="G51">
        <v>39050</v>
      </c>
      <c r="H51">
        <v>41950</v>
      </c>
      <c r="I51">
        <v>44850</v>
      </c>
      <c r="J51">
        <v>47750</v>
      </c>
      <c r="K51">
        <v>15200</v>
      </c>
      <c r="L51">
        <v>18310</v>
      </c>
      <c r="M51">
        <v>23030</v>
      </c>
      <c r="N51">
        <v>27750</v>
      </c>
      <c r="O51">
        <v>32470</v>
      </c>
      <c r="P51">
        <v>37190</v>
      </c>
      <c r="Q51">
        <v>41910</v>
      </c>
      <c r="R51">
        <v>46630</v>
      </c>
      <c r="S51">
        <v>40500</v>
      </c>
      <c r="T51">
        <v>46300</v>
      </c>
      <c r="U51">
        <v>52100</v>
      </c>
      <c r="V51">
        <v>57850</v>
      </c>
      <c r="W51">
        <v>62500</v>
      </c>
      <c r="X51">
        <v>67150</v>
      </c>
      <c r="Y51">
        <v>71750</v>
      </c>
      <c r="Z51">
        <v>76400</v>
      </c>
      <c r="AA51">
        <v>3810</v>
      </c>
      <c r="AB51" t="s">
        <v>181</v>
      </c>
      <c r="AC51" t="s">
        <v>416</v>
      </c>
      <c r="AD51">
        <v>1</v>
      </c>
    </row>
    <row r="52" spans="1:30">
      <c r="A52" t="s">
        <v>182</v>
      </c>
      <c r="C52">
        <v>23850</v>
      </c>
      <c r="D52">
        <v>27250</v>
      </c>
      <c r="E52">
        <v>30650</v>
      </c>
      <c r="F52">
        <v>34050</v>
      </c>
      <c r="G52">
        <v>36800</v>
      </c>
      <c r="H52">
        <v>39500</v>
      </c>
      <c r="I52">
        <v>42250</v>
      </c>
      <c r="J52">
        <v>44950</v>
      </c>
      <c r="K52">
        <v>14350</v>
      </c>
      <c r="L52">
        <v>18310</v>
      </c>
      <c r="M52">
        <v>23030</v>
      </c>
      <c r="N52">
        <v>27750</v>
      </c>
      <c r="O52">
        <v>32470</v>
      </c>
      <c r="P52">
        <v>37190</v>
      </c>
      <c r="Q52">
        <v>41910</v>
      </c>
      <c r="R52">
        <v>44950</v>
      </c>
      <c r="S52">
        <v>38150</v>
      </c>
      <c r="T52">
        <v>43600</v>
      </c>
      <c r="U52">
        <v>49050</v>
      </c>
      <c r="V52">
        <v>54450</v>
      </c>
      <c r="W52">
        <v>58850</v>
      </c>
      <c r="X52">
        <v>63200</v>
      </c>
      <c r="Y52">
        <v>67550</v>
      </c>
      <c r="Z52">
        <v>71900</v>
      </c>
      <c r="AA52">
        <v>9999</v>
      </c>
      <c r="AB52" t="s">
        <v>182</v>
      </c>
      <c r="AC52" t="s">
        <v>416</v>
      </c>
      <c r="AD52">
        <v>0</v>
      </c>
    </row>
    <row r="53" spans="1:30">
      <c r="A53" t="s">
        <v>183</v>
      </c>
      <c r="C53">
        <v>28300</v>
      </c>
      <c r="D53">
        <v>32350</v>
      </c>
      <c r="E53">
        <v>36400</v>
      </c>
      <c r="F53">
        <v>40400</v>
      </c>
      <c r="G53">
        <v>43650</v>
      </c>
      <c r="H53">
        <v>46900</v>
      </c>
      <c r="I53">
        <v>50100</v>
      </c>
      <c r="J53">
        <v>53350</v>
      </c>
      <c r="K53">
        <v>17000</v>
      </c>
      <c r="L53">
        <v>19400</v>
      </c>
      <c r="M53">
        <v>23030</v>
      </c>
      <c r="N53">
        <v>27750</v>
      </c>
      <c r="O53">
        <v>32470</v>
      </c>
      <c r="P53">
        <v>37190</v>
      </c>
      <c r="Q53">
        <v>41910</v>
      </c>
      <c r="R53">
        <v>46630</v>
      </c>
      <c r="S53">
        <v>45300</v>
      </c>
      <c r="T53">
        <v>51750</v>
      </c>
      <c r="U53">
        <v>58200</v>
      </c>
      <c r="V53">
        <v>64650</v>
      </c>
      <c r="W53">
        <v>69850</v>
      </c>
      <c r="X53">
        <v>75000</v>
      </c>
      <c r="Y53">
        <v>80200</v>
      </c>
      <c r="Z53">
        <v>85350</v>
      </c>
      <c r="AA53">
        <v>9999</v>
      </c>
      <c r="AB53" t="s">
        <v>183</v>
      </c>
      <c r="AC53" t="s">
        <v>416</v>
      </c>
      <c r="AD53">
        <v>0</v>
      </c>
    </row>
    <row r="54" spans="1:30">
      <c r="A54" t="s">
        <v>184</v>
      </c>
      <c r="C54">
        <v>25400</v>
      </c>
      <c r="D54">
        <v>29000</v>
      </c>
      <c r="E54">
        <v>32650</v>
      </c>
      <c r="F54">
        <v>36250</v>
      </c>
      <c r="G54">
        <v>39150</v>
      </c>
      <c r="H54">
        <v>42050</v>
      </c>
      <c r="I54">
        <v>44950</v>
      </c>
      <c r="J54">
        <v>47850</v>
      </c>
      <c r="K54">
        <v>15250</v>
      </c>
      <c r="L54">
        <v>18310</v>
      </c>
      <c r="M54">
        <v>23030</v>
      </c>
      <c r="N54">
        <v>27750</v>
      </c>
      <c r="O54">
        <v>32470</v>
      </c>
      <c r="P54">
        <v>37190</v>
      </c>
      <c r="Q54">
        <v>41910</v>
      </c>
      <c r="R54">
        <v>46630</v>
      </c>
      <c r="S54">
        <v>40600</v>
      </c>
      <c r="T54">
        <v>46400</v>
      </c>
      <c r="U54">
        <v>52200</v>
      </c>
      <c r="V54">
        <v>58000</v>
      </c>
      <c r="W54">
        <v>62650</v>
      </c>
      <c r="X54">
        <v>67300</v>
      </c>
      <c r="Y54">
        <v>71950</v>
      </c>
      <c r="Z54">
        <v>76600</v>
      </c>
      <c r="AA54">
        <v>9999</v>
      </c>
      <c r="AB54" t="s">
        <v>184</v>
      </c>
      <c r="AC54" t="s">
        <v>416</v>
      </c>
      <c r="AD54">
        <v>0</v>
      </c>
    </row>
    <row r="55" spans="1:30">
      <c r="A55" t="s">
        <v>185</v>
      </c>
      <c r="C55">
        <v>27550</v>
      </c>
      <c r="D55">
        <v>31500</v>
      </c>
      <c r="E55">
        <v>35450</v>
      </c>
      <c r="F55">
        <v>39350</v>
      </c>
      <c r="G55">
        <v>42500</v>
      </c>
      <c r="H55">
        <v>45650</v>
      </c>
      <c r="I55">
        <v>48800</v>
      </c>
      <c r="J55">
        <v>51950</v>
      </c>
      <c r="K55">
        <v>16550</v>
      </c>
      <c r="L55">
        <v>18900</v>
      </c>
      <c r="M55">
        <v>23030</v>
      </c>
      <c r="N55">
        <v>27750</v>
      </c>
      <c r="O55">
        <v>32470</v>
      </c>
      <c r="P55">
        <v>37190</v>
      </c>
      <c r="Q55">
        <v>41910</v>
      </c>
      <c r="R55">
        <v>46630</v>
      </c>
      <c r="S55">
        <v>44100</v>
      </c>
      <c r="T55">
        <v>50400</v>
      </c>
      <c r="U55">
        <v>56700</v>
      </c>
      <c r="V55">
        <v>62950</v>
      </c>
      <c r="W55">
        <v>68000</v>
      </c>
      <c r="X55">
        <v>73050</v>
      </c>
      <c r="Y55">
        <v>78100</v>
      </c>
      <c r="Z55">
        <v>83100</v>
      </c>
      <c r="AA55">
        <v>9999</v>
      </c>
      <c r="AB55" t="s">
        <v>185</v>
      </c>
      <c r="AC55" t="s">
        <v>416</v>
      </c>
      <c r="AD55">
        <v>1</v>
      </c>
    </row>
    <row r="56" spans="1:30">
      <c r="A56" t="s">
        <v>186</v>
      </c>
      <c r="C56">
        <v>23850</v>
      </c>
      <c r="D56">
        <v>27250</v>
      </c>
      <c r="E56">
        <v>30650</v>
      </c>
      <c r="F56">
        <v>34050</v>
      </c>
      <c r="G56">
        <v>36800</v>
      </c>
      <c r="H56">
        <v>39500</v>
      </c>
      <c r="I56">
        <v>42250</v>
      </c>
      <c r="J56">
        <v>44950</v>
      </c>
      <c r="K56">
        <v>14350</v>
      </c>
      <c r="L56">
        <v>18310</v>
      </c>
      <c r="M56">
        <v>23030</v>
      </c>
      <c r="N56">
        <v>27750</v>
      </c>
      <c r="O56">
        <v>32470</v>
      </c>
      <c r="P56">
        <v>37190</v>
      </c>
      <c r="Q56">
        <v>41910</v>
      </c>
      <c r="R56">
        <v>44950</v>
      </c>
      <c r="S56">
        <v>38150</v>
      </c>
      <c r="T56">
        <v>43600</v>
      </c>
      <c r="U56">
        <v>49050</v>
      </c>
      <c r="V56">
        <v>54450</v>
      </c>
      <c r="W56">
        <v>58850</v>
      </c>
      <c r="X56">
        <v>63200</v>
      </c>
      <c r="Y56">
        <v>67550</v>
      </c>
      <c r="Z56">
        <v>71900</v>
      </c>
      <c r="AA56">
        <v>9999</v>
      </c>
      <c r="AB56" t="s">
        <v>186</v>
      </c>
      <c r="AC56" t="s">
        <v>416</v>
      </c>
      <c r="AD56">
        <v>0</v>
      </c>
    </row>
    <row r="57" spans="1:30">
      <c r="A57" t="s">
        <v>187</v>
      </c>
      <c r="C57">
        <v>24200</v>
      </c>
      <c r="D57">
        <v>27650</v>
      </c>
      <c r="E57">
        <v>31100</v>
      </c>
      <c r="F57">
        <v>34550</v>
      </c>
      <c r="G57">
        <v>37350</v>
      </c>
      <c r="H57">
        <v>40100</v>
      </c>
      <c r="I57">
        <v>42850</v>
      </c>
      <c r="J57">
        <v>45650</v>
      </c>
      <c r="K57">
        <v>14550</v>
      </c>
      <c r="L57">
        <v>18310</v>
      </c>
      <c r="M57">
        <v>23030</v>
      </c>
      <c r="N57">
        <v>27750</v>
      </c>
      <c r="O57">
        <v>32470</v>
      </c>
      <c r="P57">
        <v>37190</v>
      </c>
      <c r="Q57">
        <v>41910</v>
      </c>
      <c r="R57">
        <v>45650</v>
      </c>
      <c r="S57">
        <v>38750</v>
      </c>
      <c r="T57">
        <v>44250</v>
      </c>
      <c r="U57">
        <v>49800</v>
      </c>
      <c r="V57">
        <v>55300</v>
      </c>
      <c r="W57">
        <v>59750</v>
      </c>
      <c r="X57">
        <v>64150</v>
      </c>
      <c r="Y57">
        <v>68600</v>
      </c>
      <c r="Z57">
        <v>73000</v>
      </c>
      <c r="AA57">
        <v>9999</v>
      </c>
      <c r="AB57" t="s">
        <v>187</v>
      </c>
      <c r="AC57" t="s">
        <v>416</v>
      </c>
      <c r="AD57">
        <v>0</v>
      </c>
    </row>
    <row r="58" spans="1:30">
      <c r="A58" t="s">
        <v>188</v>
      </c>
      <c r="C58">
        <v>34100</v>
      </c>
      <c r="D58">
        <v>39000</v>
      </c>
      <c r="E58">
        <v>43850</v>
      </c>
      <c r="F58">
        <v>48700</v>
      </c>
      <c r="G58">
        <v>52600</v>
      </c>
      <c r="H58">
        <v>56500</v>
      </c>
      <c r="I58">
        <v>60400</v>
      </c>
      <c r="J58">
        <v>64300</v>
      </c>
      <c r="K58">
        <v>20450</v>
      </c>
      <c r="L58">
        <v>23400</v>
      </c>
      <c r="M58">
        <v>26300</v>
      </c>
      <c r="N58">
        <v>29200</v>
      </c>
      <c r="O58">
        <v>32470</v>
      </c>
      <c r="P58">
        <v>37190</v>
      </c>
      <c r="Q58">
        <v>41910</v>
      </c>
      <c r="R58">
        <v>46630</v>
      </c>
      <c r="S58">
        <v>54550</v>
      </c>
      <c r="T58">
        <v>62350</v>
      </c>
      <c r="U58">
        <v>70150</v>
      </c>
      <c r="V58">
        <v>77900</v>
      </c>
      <c r="W58">
        <v>84150</v>
      </c>
      <c r="X58">
        <v>90400</v>
      </c>
      <c r="Y58">
        <v>96600</v>
      </c>
      <c r="Z58">
        <v>102850</v>
      </c>
      <c r="AA58">
        <v>1920</v>
      </c>
      <c r="AB58" t="s">
        <v>188</v>
      </c>
      <c r="AC58" t="s">
        <v>416</v>
      </c>
      <c r="AD58">
        <v>1</v>
      </c>
    </row>
    <row r="59" spans="1:30">
      <c r="A59" t="s">
        <v>189</v>
      </c>
      <c r="C59">
        <v>23850</v>
      </c>
      <c r="D59">
        <v>27250</v>
      </c>
      <c r="E59">
        <v>30650</v>
      </c>
      <c r="F59">
        <v>34050</v>
      </c>
      <c r="G59">
        <v>36800</v>
      </c>
      <c r="H59">
        <v>39500</v>
      </c>
      <c r="I59">
        <v>42250</v>
      </c>
      <c r="J59">
        <v>44950</v>
      </c>
      <c r="K59">
        <v>14350</v>
      </c>
      <c r="L59">
        <v>18310</v>
      </c>
      <c r="M59">
        <v>23030</v>
      </c>
      <c r="N59">
        <v>27750</v>
      </c>
      <c r="O59">
        <v>32470</v>
      </c>
      <c r="P59">
        <v>37190</v>
      </c>
      <c r="Q59">
        <v>41910</v>
      </c>
      <c r="R59">
        <v>44950</v>
      </c>
      <c r="S59">
        <v>38150</v>
      </c>
      <c r="T59">
        <v>43600</v>
      </c>
      <c r="U59">
        <v>49050</v>
      </c>
      <c r="V59">
        <v>54450</v>
      </c>
      <c r="W59">
        <v>58850</v>
      </c>
      <c r="X59">
        <v>63200</v>
      </c>
      <c r="Y59">
        <v>67550</v>
      </c>
      <c r="Z59">
        <v>71900</v>
      </c>
      <c r="AA59">
        <v>9999</v>
      </c>
      <c r="AB59" t="s">
        <v>189</v>
      </c>
      <c r="AC59" t="s">
        <v>416</v>
      </c>
      <c r="AD59">
        <v>0</v>
      </c>
    </row>
    <row r="60" spans="1:30">
      <c r="A60" t="s">
        <v>190</v>
      </c>
      <c r="C60">
        <v>24100</v>
      </c>
      <c r="D60">
        <v>27550</v>
      </c>
      <c r="E60">
        <v>31000</v>
      </c>
      <c r="F60">
        <v>34400</v>
      </c>
      <c r="G60">
        <v>37200</v>
      </c>
      <c r="H60">
        <v>39950</v>
      </c>
      <c r="I60">
        <v>42700</v>
      </c>
      <c r="J60">
        <v>45450</v>
      </c>
      <c r="K60">
        <v>14500</v>
      </c>
      <c r="L60">
        <v>18310</v>
      </c>
      <c r="M60">
        <v>23030</v>
      </c>
      <c r="N60">
        <v>27750</v>
      </c>
      <c r="O60">
        <v>32470</v>
      </c>
      <c r="P60">
        <v>37190</v>
      </c>
      <c r="Q60">
        <v>41910</v>
      </c>
      <c r="R60">
        <v>45450</v>
      </c>
      <c r="S60">
        <v>38550</v>
      </c>
      <c r="T60">
        <v>44050</v>
      </c>
      <c r="U60">
        <v>49550</v>
      </c>
      <c r="V60">
        <v>55050</v>
      </c>
      <c r="W60">
        <v>59500</v>
      </c>
      <c r="X60">
        <v>63900</v>
      </c>
      <c r="Y60">
        <v>68300</v>
      </c>
      <c r="Z60">
        <v>72700</v>
      </c>
      <c r="AA60">
        <v>9999</v>
      </c>
      <c r="AB60" t="s">
        <v>190</v>
      </c>
      <c r="AC60" t="s">
        <v>416</v>
      </c>
      <c r="AD60">
        <v>0</v>
      </c>
    </row>
    <row r="61" spans="1:30">
      <c r="A61" t="s">
        <v>191</v>
      </c>
      <c r="C61">
        <v>23850</v>
      </c>
      <c r="D61">
        <v>27250</v>
      </c>
      <c r="E61">
        <v>30650</v>
      </c>
      <c r="F61">
        <v>34050</v>
      </c>
      <c r="G61">
        <v>36800</v>
      </c>
      <c r="H61">
        <v>39500</v>
      </c>
      <c r="I61">
        <v>42250</v>
      </c>
      <c r="J61">
        <v>44950</v>
      </c>
      <c r="K61">
        <v>14350</v>
      </c>
      <c r="L61">
        <v>18310</v>
      </c>
      <c r="M61">
        <v>23030</v>
      </c>
      <c r="N61">
        <v>27750</v>
      </c>
      <c r="O61">
        <v>32470</v>
      </c>
      <c r="P61">
        <v>37190</v>
      </c>
      <c r="Q61">
        <v>41910</v>
      </c>
      <c r="R61">
        <v>44950</v>
      </c>
      <c r="S61">
        <v>38150</v>
      </c>
      <c r="T61">
        <v>43600</v>
      </c>
      <c r="U61">
        <v>49050</v>
      </c>
      <c r="V61">
        <v>54450</v>
      </c>
      <c r="W61">
        <v>58850</v>
      </c>
      <c r="X61">
        <v>63200</v>
      </c>
      <c r="Y61">
        <v>67550</v>
      </c>
      <c r="Z61">
        <v>71900</v>
      </c>
      <c r="AA61">
        <v>9999</v>
      </c>
      <c r="AB61" t="s">
        <v>191</v>
      </c>
      <c r="AC61" t="s">
        <v>416</v>
      </c>
      <c r="AD61">
        <v>0</v>
      </c>
    </row>
    <row r="62" spans="1:30">
      <c r="A62" t="s">
        <v>192</v>
      </c>
      <c r="C62">
        <v>34100</v>
      </c>
      <c r="D62">
        <v>39000</v>
      </c>
      <c r="E62">
        <v>43850</v>
      </c>
      <c r="F62">
        <v>48700</v>
      </c>
      <c r="G62">
        <v>52600</v>
      </c>
      <c r="H62">
        <v>56500</v>
      </c>
      <c r="I62">
        <v>60400</v>
      </c>
      <c r="J62">
        <v>64300</v>
      </c>
      <c r="K62">
        <v>20450</v>
      </c>
      <c r="L62">
        <v>23400</v>
      </c>
      <c r="M62">
        <v>26300</v>
      </c>
      <c r="N62">
        <v>29200</v>
      </c>
      <c r="O62">
        <v>32470</v>
      </c>
      <c r="P62">
        <v>37190</v>
      </c>
      <c r="Q62">
        <v>41910</v>
      </c>
      <c r="R62">
        <v>46630</v>
      </c>
      <c r="S62">
        <v>54550</v>
      </c>
      <c r="T62">
        <v>62350</v>
      </c>
      <c r="U62">
        <v>70150</v>
      </c>
      <c r="V62">
        <v>77900</v>
      </c>
      <c r="W62">
        <v>84150</v>
      </c>
      <c r="X62">
        <v>90400</v>
      </c>
      <c r="Y62">
        <v>96600</v>
      </c>
      <c r="Z62">
        <v>102850</v>
      </c>
      <c r="AA62">
        <v>1920</v>
      </c>
      <c r="AB62" t="s">
        <v>192</v>
      </c>
      <c r="AC62" t="s">
        <v>416</v>
      </c>
      <c r="AD62">
        <v>1</v>
      </c>
    </row>
    <row r="63" spans="1:30">
      <c r="A63" t="s">
        <v>193</v>
      </c>
      <c r="C63">
        <v>27550</v>
      </c>
      <c r="D63">
        <v>31450</v>
      </c>
      <c r="E63">
        <v>35400</v>
      </c>
      <c r="F63">
        <v>39300</v>
      </c>
      <c r="G63">
        <v>42450</v>
      </c>
      <c r="H63">
        <v>45600</v>
      </c>
      <c r="I63">
        <v>48750</v>
      </c>
      <c r="J63">
        <v>51900</v>
      </c>
      <c r="K63">
        <v>16550</v>
      </c>
      <c r="L63">
        <v>18900</v>
      </c>
      <c r="M63">
        <v>23030</v>
      </c>
      <c r="N63">
        <v>27750</v>
      </c>
      <c r="O63">
        <v>32470</v>
      </c>
      <c r="P63">
        <v>37190</v>
      </c>
      <c r="Q63">
        <v>41910</v>
      </c>
      <c r="R63">
        <v>46630</v>
      </c>
      <c r="S63">
        <v>44050</v>
      </c>
      <c r="T63">
        <v>50350</v>
      </c>
      <c r="U63">
        <v>56650</v>
      </c>
      <c r="V63">
        <v>62900</v>
      </c>
      <c r="W63">
        <v>67950</v>
      </c>
      <c r="X63">
        <v>73000</v>
      </c>
      <c r="Y63">
        <v>78000</v>
      </c>
      <c r="Z63">
        <v>83050</v>
      </c>
      <c r="AA63">
        <v>9999</v>
      </c>
      <c r="AB63" t="s">
        <v>193</v>
      </c>
      <c r="AC63" t="s">
        <v>416</v>
      </c>
      <c r="AD63">
        <v>0</v>
      </c>
    </row>
    <row r="64" spans="1:30">
      <c r="A64" t="s">
        <v>194</v>
      </c>
      <c r="C64">
        <v>23850</v>
      </c>
      <c r="D64">
        <v>27250</v>
      </c>
      <c r="E64">
        <v>30650</v>
      </c>
      <c r="F64">
        <v>34050</v>
      </c>
      <c r="G64">
        <v>36800</v>
      </c>
      <c r="H64">
        <v>39500</v>
      </c>
      <c r="I64">
        <v>42250</v>
      </c>
      <c r="J64">
        <v>44950</v>
      </c>
      <c r="K64">
        <v>14350</v>
      </c>
      <c r="L64">
        <v>18310</v>
      </c>
      <c r="M64">
        <v>23030</v>
      </c>
      <c r="N64">
        <v>27750</v>
      </c>
      <c r="O64">
        <v>32470</v>
      </c>
      <c r="P64">
        <v>37190</v>
      </c>
      <c r="Q64">
        <v>41910</v>
      </c>
      <c r="R64">
        <v>44950</v>
      </c>
      <c r="S64">
        <v>38150</v>
      </c>
      <c r="T64">
        <v>43600</v>
      </c>
      <c r="U64">
        <v>49050</v>
      </c>
      <c r="V64">
        <v>54450</v>
      </c>
      <c r="W64">
        <v>58850</v>
      </c>
      <c r="X64">
        <v>63200</v>
      </c>
      <c r="Y64">
        <v>67550</v>
      </c>
      <c r="Z64">
        <v>71900</v>
      </c>
      <c r="AA64">
        <v>9999</v>
      </c>
      <c r="AB64" t="s">
        <v>194</v>
      </c>
      <c r="AC64" t="s">
        <v>416</v>
      </c>
      <c r="AD64">
        <v>0</v>
      </c>
    </row>
    <row r="65" spans="1:30">
      <c r="A65" t="s">
        <v>195</v>
      </c>
      <c r="C65">
        <v>23850</v>
      </c>
      <c r="D65">
        <v>27250</v>
      </c>
      <c r="E65">
        <v>30650</v>
      </c>
      <c r="F65">
        <v>34050</v>
      </c>
      <c r="G65">
        <v>36800</v>
      </c>
      <c r="H65">
        <v>39500</v>
      </c>
      <c r="I65">
        <v>42250</v>
      </c>
      <c r="J65">
        <v>44950</v>
      </c>
      <c r="K65">
        <v>14350</v>
      </c>
      <c r="L65">
        <v>18310</v>
      </c>
      <c r="M65">
        <v>23030</v>
      </c>
      <c r="N65">
        <v>27750</v>
      </c>
      <c r="O65">
        <v>32470</v>
      </c>
      <c r="P65">
        <v>37190</v>
      </c>
      <c r="Q65">
        <v>41910</v>
      </c>
      <c r="R65">
        <v>44950</v>
      </c>
      <c r="S65">
        <v>38150</v>
      </c>
      <c r="T65">
        <v>43600</v>
      </c>
      <c r="U65">
        <v>49050</v>
      </c>
      <c r="V65">
        <v>54450</v>
      </c>
      <c r="W65">
        <v>58850</v>
      </c>
      <c r="X65">
        <v>63200</v>
      </c>
      <c r="Y65">
        <v>67550</v>
      </c>
      <c r="Z65">
        <v>71900</v>
      </c>
      <c r="AA65">
        <v>9999</v>
      </c>
      <c r="AB65" t="s">
        <v>195</v>
      </c>
      <c r="AC65" t="s">
        <v>416</v>
      </c>
      <c r="AD65">
        <v>0</v>
      </c>
    </row>
    <row r="66" spans="1:30">
      <c r="A66" t="s">
        <v>197</v>
      </c>
      <c r="C66">
        <v>23850</v>
      </c>
      <c r="D66">
        <v>27250</v>
      </c>
      <c r="E66">
        <v>30650</v>
      </c>
      <c r="F66">
        <v>34050</v>
      </c>
      <c r="G66">
        <v>36800</v>
      </c>
      <c r="H66">
        <v>39500</v>
      </c>
      <c r="I66">
        <v>42250</v>
      </c>
      <c r="J66">
        <v>44950</v>
      </c>
      <c r="K66">
        <v>14350</v>
      </c>
      <c r="L66">
        <v>18310</v>
      </c>
      <c r="M66">
        <v>23030</v>
      </c>
      <c r="N66">
        <v>27750</v>
      </c>
      <c r="O66">
        <v>32470</v>
      </c>
      <c r="P66">
        <v>37190</v>
      </c>
      <c r="Q66">
        <v>41910</v>
      </c>
      <c r="R66">
        <v>44950</v>
      </c>
      <c r="S66">
        <v>38150</v>
      </c>
      <c r="T66">
        <v>43600</v>
      </c>
      <c r="U66">
        <v>49050</v>
      </c>
      <c r="V66">
        <v>54450</v>
      </c>
      <c r="W66">
        <v>58850</v>
      </c>
      <c r="X66">
        <v>63200</v>
      </c>
      <c r="Y66">
        <v>67550</v>
      </c>
      <c r="Z66">
        <v>71900</v>
      </c>
      <c r="AA66">
        <v>9999</v>
      </c>
      <c r="AB66" t="s">
        <v>197</v>
      </c>
      <c r="AC66" t="s">
        <v>416</v>
      </c>
      <c r="AD66">
        <v>0</v>
      </c>
    </row>
    <row r="67" spans="1:30">
      <c r="A67" t="s">
        <v>198</v>
      </c>
      <c r="C67">
        <v>23850</v>
      </c>
      <c r="D67">
        <v>27250</v>
      </c>
      <c r="E67">
        <v>30650</v>
      </c>
      <c r="F67">
        <v>34050</v>
      </c>
      <c r="G67">
        <v>36800</v>
      </c>
      <c r="H67">
        <v>39500</v>
      </c>
      <c r="I67">
        <v>42250</v>
      </c>
      <c r="J67">
        <v>44950</v>
      </c>
      <c r="K67">
        <v>14350</v>
      </c>
      <c r="L67">
        <v>18310</v>
      </c>
      <c r="M67">
        <v>23030</v>
      </c>
      <c r="N67">
        <v>27750</v>
      </c>
      <c r="O67">
        <v>32470</v>
      </c>
      <c r="P67">
        <v>37190</v>
      </c>
      <c r="Q67">
        <v>41910</v>
      </c>
      <c r="R67">
        <v>44950</v>
      </c>
      <c r="S67">
        <v>38150</v>
      </c>
      <c r="T67">
        <v>43600</v>
      </c>
      <c r="U67">
        <v>49050</v>
      </c>
      <c r="V67">
        <v>54450</v>
      </c>
      <c r="W67">
        <v>58850</v>
      </c>
      <c r="X67">
        <v>63200</v>
      </c>
      <c r="Y67">
        <v>67550</v>
      </c>
      <c r="Z67">
        <v>71900</v>
      </c>
      <c r="AA67">
        <v>9999</v>
      </c>
      <c r="AB67" t="s">
        <v>198</v>
      </c>
      <c r="AC67" t="s">
        <v>416</v>
      </c>
      <c r="AD67">
        <v>0</v>
      </c>
    </row>
    <row r="68" spans="1:30">
      <c r="A68" t="s">
        <v>199</v>
      </c>
      <c r="C68">
        <v>23850</v>
      </c>
      <c r="D68">
        <v>27250</v>
      </c>
      <c r="E68">
        <v>30650</v>
      </c>
      <c r="F68">
        <v>34050</v>
      </c>
      <c r="G68">
        <v>36800</v>
      </c>
      <c r="H68">
        <v>39500</v>
      </c>
      <c r="I68">
        <v>42250</v>
      </c>
      <c r="J68">
        <v>44950</v>
      </c>
      <c r="K68">
        <v>14350</v>
      </c>
      <c r="L68">
        <v>18310</v>
      </c>
      <c r="M68">
        <v>23030</v>
      </c>
      <c r="N68">
        <v>27750</v>
      </c>
      <c r="O68">
        <v>32470</v>
      </c>
      <c r="P68">
        <v>37190</v>
      </c>
      <c r="Q68">
        <v>41910</v>
      </c>
      <c r="R68">
        <v>44950</v>
      </c>
      <c r="S68">
        <v>38150</v>
      </c>
      <c r="T68">
        <v>43600</v>
      </c>
      <c r="U68">
        <v>49050</v>
      </c>
      <c r="V68">
        <v>54450</v>
      </c>
      <c r="W68">
        <v>58850</v>
      </c>
      <c r="X68">
        <v>63200</v>
      </c>
      <c r="Y68">
        <v>67550</v>
      </c>
      <c r="Z68">
        <v>71900</v>
      </c>
      <c r="AA68">
        <v>9999</v>
      </c>
      <c r="AB68" t="s">
        <v>199</v>
      </c>
      <c r="AC68" t="s">
        <v>416</v>
      </c>
      <c r="AD68">
        <v>0</v>
      </c>
    </row>
    <row r="69" spans="1:30">
      <c r="A69" t="s">
        <v>200</v>
      </c>
      <c r="C69">
        <v>28900</v>
      </c>
      <c r="D69">
        <v>33000</v>
      </c>
      <c r="E69">
        <v>37150</v>
      </c>
      <c r="F69">
        <v>41250</v>
      </c>
      <c r="G69">
        <v>44550</v>
      </c>
      <c r="H69">
        <v>47850</v>
      </c>
      <c r="I69">
        <v>51150</v>
      </c>
      <c r="J69">
        <v>54450</v>
      </c>
      <c r="K69">
        <v>17350</v>
      </c>
      <c r="L69">
        <v>19800</v>
      </c>
      <c r="M69">
        <v>23030</v>
      </c>
      <c r="N69">
        <v>27750</v>
      </c>
      <c r="O69">
        <v>32470</v>
      </c>
      <c r="P69">
        <v>37190</v>
      </c>
      <c r="Q69">
        <v>41910</v>
      </c>
      <c r="R69">
        <v>46630</v>
      </c>
      <c r="S69">
        <v>46200</v>
      </c>
      <c r="T69">
        <v>52800</v>
      </c>
      <c r="U69">
        <v>59400</v>
      </c>
      <c r="V69">
        <v>66000</v>
      </c>
      <c r="W69">
        <v>71300</v>
      </c>
      <c r="X69">
        <v>76600</v>
      </c>
      <c r="Y69">
        <v>81850</v>
      </c>
      <c r="Z69">
        <v>87150</v>
      </c>
      <c r="AA69">
        <v>5800</v>
      </c>
      <c r="AB69" t="s">
        <v>200</v>
      </c>
      <c r="AC69" t="s">
        <v>416</v>
      </c>
      <c r="AD69">
        <v>1</v>
      </c>
    </row>
    <row r="70" spans="1:30">
      <c r="A70" t="s">
        <v>201</v>
      </c>
      <c r="C70">
        <v>24100</v>
      </c>
      <c r="D70">
        <v>27550</v>
      </c>
      <c r="E70">
        <v>31000</v>
      </c>
      <c r="F70">
        <v>34400</v>
      </c>
      <c r="G70">
        <v>37200</v>
      </c>
      <c r="H70">
        <v>39950</v>
      </c>
      <c r="I70">
        <v>42700</v>
      </c>
      <c r="J70">
        <v>45450</v>
      </c>
      <c r="K70">
        <v>14500</v>
      </c>
      <c r="L70">
        <v>18310</v>
      </c>
      <c r="M70">
        <v>23030</v>
      </c>
      <c r="N70">
        <v>27750</v>
      </c>
      <c r="O70">
        <v>32470</v>
      </c>
      <c r="P70">
        <v>37190</v>
      </c>
      <c r="Q70">
        <v>41910</v>
      </c>
      <c r="R70">
        <v>45450</v>
      </c>
      <c r="S70">
        <v>38550</v>
      </c>
      <c r="T70">
        <v>44050</v>
      </c>
      <c r="U70">
        <v>49550</v>
      </c>
      <c r="V70">
        <v>55050</v>
      </c>
      <c r="W70">
        <v>59500</v>
      </c>
      <c r="X70">
        <v>63900</v>
      </c>
      <c r="Y70">
        <v>68300</v>
      </c>
      <c r="Z70">
        <v>72700</v>
      </c>
      <c r="AA70">
        <v>9999</v>
      </c>
      <c r="AB70" t="s">
        <v>201</v>
      </c>
      <c r="AC70" t="s">
        <v>416</v>
      </c>
      <c r="AD70">
        <v>0</v>
      </c>
    </row>
    <row r="71" spans="1:30">
      <c r="A71" t="s">
        <v>202</v>
      </c>
      <c r="C71">
        <v>34100</v>
      </c>
      <c r="D71">
        <v>39000</v>
      </c>
      <c r="E71">
        <v>43850</v>
      </c>
      <c r="F71">
        <v>48700</v>
      </c>
      <c r="G71">
        <v>52600</v>
      </c>
      <c r="H71">
        <v>56500</v>
      </c>
      <c r="I71">
        <v>60400</v>
      </c>
      <c r="J71">
        <v>64300</v>
      </c>
      <c r="K71">
        <v>20450</v>
      </c>
      <c r="L71">
        <v>23400</v>
      </c>
      <c r="M71">
        <v>26300</v>
      </c>
      <c r="N71">
        <v>29200</v>
      </c>
      <c r="O71">
        <v>32470</v>
      </c>
      <c r="P71">
        <v>37190</v>
      </c>
      <c r="Q71">
        <v>41910</v>
      </c>
      <c r="R71">
        <v>46630</v>
      </c>
      <c r="S71">
        <v>54550</v>
      </c>
      <c r="T71">
        <v>62350</v>
      </c>
      <c r="U71">
        <v>70150</v>
      </c>
      <c r="V71">
        <v>77900</v>
      </c>
      <c r="W71">
        <v>84150</v>
      </c>
      <c r="X71">
        <v>90400</v>
      </c>
      <c r="Y71">
        <v>96600</v>
      </c>
      <c r="Z71">
        <v>102850</v>
      </c>
      <c r="AA71">
        <v>1920</v>
      </c>
      <c r="AB71" t="s">
        <v>202</v>
      </c>
      <c r="AC71" t="s">
        <v>416</v>
      </c>
      <c r="AD71">
        <v>1</v>
      </c>
    </row>
    <row r="72" spans="1:30">
      <c r="A72" t="s">
        <v>203</v>
      </c>
      <c r="C72">
        <v>23850</v>
      </c>
      <c r="D72">
        <v>27250</v>
      </c>
      <c r="E72">
        <v>30650</v>
      </c>
      <c r="F72">
        <v>34050</v>
      </c>
      <c r="G72">
        <v>36800</v>
      </c>
      <c r="H72">
        <v>39500</v>
      </c>
      <c r="I72">
        <v>42250</v>
      </c>
      <c r="J72">
        <v>44950</v>
      </c>
      <c r="K72">
        <v>14350</v>
      </c>
      <c r="L72">
        <v>18310</v>
      </c>
      <c r="M72">
        <v>23030</v>
      </c>
      <c r="N72">
        <v>27750</v>
      </c>
      <c r="O72">
        <v>32470</v>
      </c>
      <c r="P72">
        <v>37190</v>
      </c>
      <c r="Q72">
        <v>41910</v>
      </c>
      <c r="R72">
        <v>44950</v>
      </c>
      <c r="S72">
        <v>38150</v>
      </c>
      <c r="T72">
        <v>43600</v>
      </c>
      <c r="U72">
        <v>49050</v>
      </c>
      <c r="V72">
        <v>54450</v>
      </c>
      <c r="W72">
        <v>58850</v>
      </c>
      <c r="X72">
        <v>63200</v>
      </c>
      <c r="Y72">
        <v>67550</v>
      </c>
      <c r="Z72">
        <v>71900</v>
      </c>
      <c r="AA72">
        <v>2320</v>
      </c>
      <c r="AB72" t="s">
        <v>203</v>
      </c>
      <c r="AC72" t="s">
        <v>416</v>
      </c>
      <c r="AD72">
        <v>1</v>
      </c>
    </row>
    <row r="73" spans="1:30">
      <c r="A73" t="s">
        <v>204</v>
      </c>
      <c r="C73">
        <v>26000</v>
      </c>
      <c r="D73">
        <v>29700</v>
      </c>
      <c r="E73">
        <v>33400</v>
      </c>
      <c r="F73">
        <v>37100</v>
      </c>
      <c r="G73">
        <v>40100</v>
      </c>
      <c r="H73">
        <v>43050</v>
      </c>
      <c r="I73">
        <v>46050</v>
      </c>
      <c r="J73">
        <v>49000</v>
      </c>
      <c r="K73">
        <v>15600</v>
      </c>
      <c r="L73">
        <v>18310</v>
      </c>
      <c r="M73">
        <v>23030</v>
      </c>
      <c r="N73">
        <v>27750</v>
      </c>
      <c r="O73">
        <v>32470</v>
      </c>
      <c r="P73">
        <v>37190</v>
      </c>
      <c r="Q73">
        <v>41910</v>
      </c>
      <c r="R73">
        <v>46630</v>
      </c>
      <c r="S73">
        <v>41550</v>
      </c>
      <c r="T73">
        <v>47500</v>
      </c>
      <c r="U73">
        <v>53450</v>
      </c>
      <c r="V73">
        <v>59350</v>
      </c>
      <c r="W73">
        <v>64100</v>
      </c>
      <c r="X73">
        <v>68850</v>
      </c>
      <c r="Y73">
        <v>73600</v>
      </c>
      <c r="Z73">
        <v>78350</v>
      </c>
      <c r="AA73">
        <v>9999</v>
      </c>
      <c r="AB73" t="s">
        <v>204</v>
      </c>
      <c r="AC73" t="s">
        <v>416</v>
      </c>
      <c r="AD73">
        <v>0</v>
      </c>
    </row>
    <row r="74" spans="1:30">
      <c r="A74" t="s">
        <v>205</v>
      </c>
      <c r="C74">
        <v>23850</v>
      </c>
      <c r="D74">
        <v>27250</v>
      </c>
      <c r="E74">
        <v>30650</v>
      </c>
      <c r="F74">
        <v>34050</v>
      </c>
      <c r="G74">
        <v>36800</v>
      </c>
      <c r="H74">
        <v>39500</v>
      </c>
      <c r="I74">
        <v>42250</v>
      </c>
      <c r="J74">
        <v>44950</v>
      </c>
      <c r="K74">
        <v>14350</v>
      </c>
      <c r="L74">
        <v>18310</v>
      </c>
      <c r="M74">
        <v>23030</v>
      </c>
      <c r="N74">
        <v>27750</v>
      </c>
      <c r="O74">
        <v>32470</v>
      </c>
      <c r="P74">
        <v>37190</v>
      </c>
      <c r="Q74">
        <v>41910</v>
      </c>
      <c r="R74">
        <v>44950</v>
      </c>
      <c r="S74">
        <v>38150</v>
      </c>
      <c r="T74">
        <v>43600</v>
      </c>
      <c r="U74">
        <v>49050</v>
      </c>
      <c r="V74">
        <v>54450</v>
      </c>
      <c r="W74">
        <v>58850</v>
      </c>
      <c r="X74">
        <v>63200</v>
      </c>
      <c r="Y74">
        <v>67550</v>
      </c>
      <c r="Z74">
        <v>71900</v>
      </c>
      <c r="AA74">
        <v>9999</v>
      </c>
      <c r="AB74" t="s">
        <v>205</v>
      </c>
      <c r="AC74" t="s">
        <v>416</v>
      </c>
      <c r="AD74">
        <v>1</v>
      </c>
    </row>
    <row r="75" spans="1:30">
      <c r="A75" t="s">
        <v>206</v>
      </c>
      <c r="C75">
        <v>25950</v>
      </c>
      <c r="D75">
        <v>29650</v>
      </c>
      <c r="E75">
        <v>33350</v>
      </c>
      <c r="F75">
        <v>37050</v>
      </c>
      <c r="G75">
        <v>40050</v>
      </c>
      <c r="H75">
        <v>43000</v>
      </c>
      <c r="I75">
        <v>45950</v>
      </c>
      <c r="J75">
        <v>48950</v>
      </c>
      <c r="K75">
        <v>15600</v>
      </c>
      <c r="L75">
        <v>18310</v>
      </c>
      <c r="M75">
        <v>23030</v>
      </c>
      <c r="N75">
        <v>27750</v>
      </c>
      <c r="O75">
        <v>32470</v>
      </c>
      <c r="P75">
        <v>37190</v>
      </c>
      <c r="Q75">
        <v>41910</v>
      </c>
      <c r="R75">
        <v>46630</v>
      </c>
      <c r="S75">
        <v>41550</v>
      </c>
      <c r="T75">
        <v>47450</v>
      </c>
      <c r="U75">
        <v>53400</v>
      </c>
      <c r="V75">
        <v>59300</v>
      </c>
      <c r="W75">
        <v>64050</v>
      </c>
      <c r="X75">
        <v>68800</v>
      </c>
      <c r="Y75">
        <v>73550</v>
      </c>
      <c r="Z75">
        <v>78300</v>
      </c>
      <c r="AA75">
        <v>9999</v>
      </c>
      <c r="AB75" t="s">
        <v>206</v>
      </c>
      <c r="AC75" t="s">
        <v>416</v>
      </c>
      <c r="AD75">
        <v>0</v>
      </c>
    </row>
    <row r="76" spans="1:30">
      <c r="A76" t="s">
        <v>207</v>
      </c>
      <c r="C76">
        <v>28250</v>
      </c>
      <c r="D76">
        <v>32300</v>
      </c>
      <c r="E76">
        <v>36350</v>
      </c>
      <c r="F76">
        <v>40350</v>
      </c>
      <c r="G76">
        <v>43600</v>
      </c>
      <c r="H76">
        <v>46850</v>
      </c>
      <c r="I76">
        <v>50050</v>
      </c>
      <c r="J76">
        <v>53300</v>
      </c>
      <c r="K76">
        <v>16950</v>
      </c>
      <c r="L76">
        <v>19400</v>
      </c>
      <c r="M76">
        <v>23030</v>
      </c>
      <c r="N76">
        <v>27750</v>
      </c>
      <c r="O76">
        <v>32470</v>
      </c>
      <c r="P76">
        <v>37190</v>
      </c>
      <c r="Q76">
        <v>41910</v>
      </c>
      <c r="R76">
        <v>46630</v>
      </c>
      <c r="S76">
        <v>45200</v>
      </c>
      <c r="T76">
        <v>51650</v>
      </c>
      <c r="U76">
        <v>58100</v>
      </c>
      <c r="V76">
        <v>64550</v>
      </c>
      <c r="W76">
        <v>69750</v>
      </c>
      <c r="X76">
        <v>74900</v>
      </c>
      <c r="Y76">
        <v>80050</v>
      </c>
      <c r="Z76">
        <v>85250</v>
      </c>
      <c r="AA76">
        <v>9999</v>
      </c>
      <c r="AB76" t="s">
        <v>207</v>
      </c>
      <c r="AC76" t="s">
        <v>416</v>
      </c>
      <c r="AD76">
        <v>0</v>
      </c>
    </row>
    <row r="77" spans="1:30">
      <c r="A77" t="s">
        <v>208</v>
      </c>
      <c r="C77">
        <v>24150</v>
      </c>
      <c r="D77">
        <v>27600</v>
      </c>
      <c r="E77">
        <v>31050</v>
      </c>
      <c r="F77">
        <v>34450</v>
      </c>
      <c r="G77">
        <v>37250</v>
      </c>
      <c r="H77">
        <v>40000</v>
      </c>
      <c r="I77">
        <v>42750</v>
      </c>
      <c r="J77">
        <v>45500</v>
      </c>
      <c r="K77">
        <v>14500</v>
      </c>
      <c r="L77">
        <v>18310</v>
      </c>
      <c r="M77">
        <v>23030</v>
      </c>
      <c r="N77">
        <v>27750</v>
      </c>
      <c r="O77">
        <v>32470</v>
      </c>
      <c r="P77">
        <v>37190</v>
      </c>
      <c r="Q77">
        <v>41910</v>
      </c>
      <c r="R77">
        <v>45500</v>
      </c>
      <c r="S77">
        <v>38600</v>
      </c>
      <c r="T77">
        <v>44100</v>
      </c>
      <c r="U77">
        <v>49600</v>
      </c>
      <c r="V77">
        <v>55100</v>
      </c>
      <c r="W77">
        <v>59550</v>
      </c>
      <c r="X77">
        <v>63950</v>
      </c>
      <c r="Y77">
        <v>68350</v>
      </c>
      <c r="Z77">
        <v>72750</v>
      </c>
      <c r="AA77">
        <v>9999</v>
      </c>
      <c r="AB77" t="s">
        <v>208</v>
      </c>
      <c r="AC77" t="s">
        <v>416</v>
      </c>
      <c r="AD77">
        <v>0</v>
      </c>
    </row>
    <row r="78" spans="1:30">
      <c r="A78" t="s">
        <v>209</v>
      </c>
      <c r="C78">
        <v>23850</v>
      </c>
      <c r="D78">
        <v>27250</v>
      </c>
      <c r="E78">
        <v>30650</v>
      </c>
      <c r="F78">
        <v>34050</v>
      </c>
      <c r="G78">
        <v>36800</v>
      </c>
      <c r="H78">
        <v>39500</v>
      </c>
      <c r="I78">
        <v>42250</v>
      </c>
      <c r="J78">
        <v>44950</v>
      </c>
      <c r="K78">
        <v>14350</v>
      </c>
      <c r="L78">
        <v>18310</v>
      </c>
      <c r="M78">
        <v>23030</v>
      </c>
      <c r="N78">
        <v>27750</v>
      </c>
      <c r="O78">
        <v>32470</v>
      </c>
      <c r="P78">
        <v>37190</v>
      </c>
      <c r="Q78">
        <v>41910</v>
      </c>
      <c r="R78">
        <v>44950</v>
      </c>
      <c r="S78">
        <v>38150</v>
      </c>
      <c r="T78">
        <v>43600</v>
      </c>
      <c r="U78">
        <v>49050</v>
      </c>
      <c r="V78">
        <v>54450</v>
      </c>
      <c r="W78">
        <v>58850</v>
      </c>
      <c r="X78">
        <v>63200</v>
      </c>
      <c r="Y78">
        <v>67550</v>
      </c>
      <c r="Z78">
        <v>71900</v>
      </c>
      <c r="AA78">
        <v>9999</v>
      </c>
      <c r="AB78" t="s">
        <v>209</v>
      </c>
      <c r="AC78" t="s">
        <v>416</v>
      </c>
      <c r="AD78">
        <v>0</v>
      </c>
    </row>
    <row r="79" spans="1:30">
      <c r="A79" t="s">
        <v>210</v>
      </c>
      <c r="C79">
        <v>23850</v>
      </c>
      <c r="D79">
        <v>27250</v>
      </c>
      <c r="E79">
        <v>30650</v>
      </c>
      <c r="F79">
        <v>34050</v>
      </c>
      <c r="G79">
        <v>36800</v>
      </c>
      <c r="H79">
        <v>39500</v>
      </c>
      <c r="I79">
        <v>42250</v>
      </c>
      <c r="J79">
        <v>44950</v>
      </c>
      <c r="K79">
        <v>14350</v>
      </c>
      <c r="L79">
        <v>18310</v>
      </c>
      <c r="M79">
        <v>23030</v>
      </c>
      <c r="N79">
        <v>27750</v>
      </c>
      <c r="O79">
        <v>32470</v>
      </c>
      <c r="P79">
        <v>37190</v>
      </c>
      <c r="Q79">
        <v>41910</v>
      </c>
      <c r="R79">
        <v>44950</v>
      </c>
      <c r="S79">
        <v>38150</v>
      </c>
      <c r="T79">
        <v>43600</v>
      </c>
      <c r="U79">
        <v>49050</v>
      </c>
      <c r="V79">
        <v>54450</v>
      </c>
      <c r="W79">
        <v>58850</v>
      </c>
      <c r="X79">
        <v>63200</v>
      </c>
      <c r="Y79">
        <v>67550</v>
      </c>
      <c r="Z79">
        <v>71900</v>
      </c>
      <c r="AA79">
        <v>9999</v>
      </c>
      <c r="AB79" t="s">
        <v>210</v>
      </c>
      <c r="AC79" t="s">
        <v>416</v>
      </c>
      <c r="AD79">
        <v>0</v>
      </c>
    </row>
    <row r="80" spans="1:30">
      <c r="A80" t="s">
        <v>211</v>
      </c>
      <c r="C80">
        <v>31050</v>
      </c>
      <c r="D80">
        <v>35450</v>
      </c>
      <c r="E80">
        <v>39900</v>
      </c>
      <c r="F80">
        <v>44300</v>
      </c>
      <c r="G80">
        <v>47850</v>
      </c>
      <c r="H80">
        <v>51400</v>
      </c>
      <c r="I80">
        <v>54950</v>
      </c>
      <c r="J80">
        <v>58500</v>
      </c>
      <c r="K80">
        <v>18650</v>
      </c>
      <c r="L80">
        <v>21300</v>
      </c>
      <c r="M80">
        <v>23950</v>
      </c>
      <c r="N80">
        <v>27750</v>
      </c>
      <c r="O80">
        <v>32470</v>
      </c>
      <c r="P80">
        <v>37190</v>
      </c>
      <c r="Q80">
        <v>41910</v>
      </c>
      <c r="R80">
        <v>46630</v>
      </c>
      <c r="S80">
        <v>49600</v>
      </c>
      <c r="T80">
        <v>56700</v>
      </c>
      <c r="U80">
        <v>63800</v>
      </c>
      <c r="V80">
        <v>70850</v>
      </c>
      <c r="W80">
        <v>76550</v>
      </c>
      <c r="X80">
        <v>82200</v>
      </c>
      <c r="Y80">
        <v>87900</v>
      </c>
      <c r="Z80">
        <v>93550</v>
      </c>
      <c r="AA80">
        <v>3360</v>
      </c>
      <c r="AB80" t="s">
        <v>211</v>
      </c>
      <c r="AC80" t="s">
        <v>416</v>
      </c>
      <c r="AD80">
        <v>1</v>
      </c>
    </row>
    <row r="81" spans="1:30">
      <c r="A81" t="s">
        <v>212</v>
      </c>
      <c r="C81">
        <v>25300</v>
      </c>
      <c r="D81">
        <v>28900</v>
      </c>
      <c r="E81">
        <v>32500</v>
      </c>
      <c r="F81">
        <v>36100</v>
      </c>
      <c r="G81">
        <v>39000</v>
      </c>
      <c r="H81">
        <v>41900</v>
      </c>
      <c r="I81">
        <v>44800</v>
      </c>
      <c r="J81">
        <v>47700</v>
      </c>
      <c r="K81">
        <v>15200</v>
      </c>
      <c r="L81">
        <v>18310</v>
      </c>
      <c r="M81">
        <v>23030</v>
      </c>
      <c r="N81">
        <v>27750</v>
      </c>
      <c r="O81">
        <v>32470</v>
      </c>
      <c r="P81">
        <v>37190</v>
      </c>
      <c r="Q81">
        <v>41910</v>
      </c>
      <c r="R81">
        <v>46630</v>
      </c>
      <c r="S81">
        <v>40450</v>
      </c>
      <c r="T81">
        <v>46200</v>
      </c>
      <c r="U81">
        <v>52000</v>
      </c>
      <c r="V81">
        <v>57750</v>
      </c>
      <c r="W81">
        <v>62400</v>
      </c>
      <c r="X81">
        <v>67000</v>
      </c>
      <c r="Y81">
        <v>71650</v>
      </c>
      <c r="Z81">
        <v>76250</v>
      </c>
      <c r="AA81">
        <v>9999</v>
      </c>
      <c r="AB81" t="s">
        <v>212</v>
      </c>
      <c r="AC81" t="s">
        <v>416</v>
      </c>
      <c r="AD81">
        <v>0</v>
      </c>
    </row>
    <row r="82" spans="1:30">
      <c r="A82" t="s">
        <v>213</v>
      </c>
      <c r="C82">
        <v>24200</v>
      </c>
      <c r="D82">
        <v>27650</v>
      </c>
      <c r="E82">
        <v>31100</v>
      </c>
      <c r="F82">
        <v>34550</v>
      </c>
      <c r="G82">
        <v>37350</v>
      </c>
      <c r="H82">
        <v>40100</v>
      </c>
      <c r="I82">
        <v>42850</v>
      </c>
      <c r="J82">
        <v>45650</v>
      </c>
      <c r="K82">
        <v>14550</v>
      </c>
      <c r="L82">
        <v>18310</v>
      </c>
      <c r="M82">
        <v>23030</v>
      </c>
      <c r="N82">
        <v>27750</v>
      </c>
      <c r="O82">
        <v>32470</v>
      </c>
      <c r="P82">
        <v>37190</v>
      </c>
      <c r="Q82">
        <v>41910</v>
      </c>
      <c r="R82">
        <v>45650</v>
      </c>
      <c r="S82">
        <v>38750</v>
      </c>
      <c r="T82">
        <v>44250</v>
      </c>
      <c r="U82">
        <v>49800</v>
      </c>
      <c r="V82">
        <v>55300</v>
      </c>
      <c r="W82">
        <v>59750</v>
      </c>
      <c r="X82">
        <v>64150</v>
      </c>
      <c r="Y82">
        <v>68600</v>
      </c>
      <c r="Z82">
        <v>73000</v>
      </c>
      <c r="AA82">
        <v>9999</v>
      </c>
      <c r="AB82" t="s">
        <v>213</v>
      </c>
      <c r="AC82" t="s">
        <v>416</v>
      </c>
      <c r="AD82">
        <v>0</v>
      </c>
    </row>
    <row r="83" spans="1:30">
      <c r="A83" t="s">
        <v>214</v>
      </c>
      <c r="C83">
        <v>23850</v>
      </c>
      <c r="D83">
        <v>27250</v>
      </c>
      <c r="E83">
        <v>30650</v>
      </c>
      <c r="F83">
        <v>34050</v>
      </c>
      <c r="G83">
        <v>36800</v>
      </c>
      <c r="H83">
        <v>39500</v>
      </c>
      <c r="I83">
        <v>42250</v>
      </c>
      <c r="J83">
        <v>44950</v>
      </c>
      <c r="K83">
        <v>14350</v>
      </c>
      <c r="L83">
        <v>18310</v>
      </c>
      <c r="M83">
        <v>23030</v>
      </c>
      <c r="N83">
        <v>27750</v>
      </c>
      <c r="O83">
        <v>32470</v>
      </c>
      <c r="P83">
        <v>37190</v>
      </c>
      <c r="Q83">
        <v>41910</v>
      </c>
      <c r="R83">
        <v>44950</v>
      </c>
      <c r="S83">
        <v>38150</v>
      </c>
      <c r="T83">
        <v>43600</v>
      </c>
      <c r="U83">
        <v>49050</v>
      </c>
      <c r="V83">
        <v>54450</v>
      </c>
      <c r="W83">
        <v>58850</v>
      </c>
      <c r="X83">
        <v>63200</v>
      </c>
      <c r="Y83">
        <v>67550</v>
      </c>
      <c r="Z83">
        <v>71900</v>
      </c>
      <c r="AA83">
        <v>9999</v>
      </c>
      <c r="AB83" t="s">
        <v>214</v>
      </c>
      <c r="AC83" t="s">
        <v>416</v>
      </c>
      <c r="AD83">
        <v>0</v>
      </c>
    </row>
    <row r="84" spans="1:30">
      <c r="A84" t="s">
        <v>215</v>
      </c>
      <c r="C84">
        <v>26600</v>
      </c>
      <c r="D84">
        <v>30400</v>
      </c>
      <c r="E84">
        <v>34200</v>
      </c>
      <c r="F84">
        <v>37950</v>
      </c>
      <c r="G84">
        <v>41000</v>
      </c>
      <c r="H84">
        <v>44050</v>
      </c>
      <c r="I84">
        <v>47100</v>
      </c>
      <c r="J84">
        <v>50100</v>
      </c>
      <c r="K84">
        <v>15950</v>
      </c>
      <c r="L84">
        <v>18310</v>
      </c>
      <c r="M84">
        <v>23030</v>
      </c>
      <c r="N84">
        <v>27750</v>
      </c>
      <c r="O84">
        <v>32470</v>
      </c>
      <c r="P84">
        <v>37190</v>
      </c>
      <c r="Q84">
        <v>41910</v>
      </c>
      <c r="R84">
        <v>46630</v>
      </c>
      <c r="S84">
        <v>42500</v>
      </c>
      <c r="T84">
        <v>48600</v>
      </c>
      <c r="U84">
        <v>54650</v>
      </c>
      <c r="V84">
        <v>60700</v>
      </c>
      <c r="W84">
        <v>65600</v>
      </c>
      <c r="X84">
        <v>70450</v>
      </c>
      <c r="Y84">
        <v>75300</v>
      </c>
      <c r="Z84">
        <v>80150</v>
      </c>
      <c r="AA84">
        <v>9999</v>
      </c>
      <c r="AB84" t="s">
        <v>215</v>
      </c>
      <c r="AC84" t="s">
        <v>416</v>
      </c>
      <c r="AD84">
        <v>0</v>
      </c>
    </row>
    <row r="85" spans="1:30">
      <c r="A85" t="s">
        <v>80</v>
      </c>
      <c r="C85">
        <v>31050</v>
      </c>
      <c r="D85">
        <v>35450</v>
      </c>
      <c r="E85">
        <v>39900</v>
      </c>
      <c r="F85">
        <v>44300</v>
      </c>
      <c r="G85">
        <v>47850</v>
      </c>
      <c r="H85">
        <v>51400</v>
      </c>
      <c r="I85">
        <v>54950</v>
      </c>
      <c r="J85">
        <v>58500</v>
      </c>
      <c r="K85">
        <v>18650</v>
      </c>
      <c r="L85">
        <v>21300</v>
      </c>
      <c r="M85">
        <v>23950</v>
      </c>
      <c r="N85">
        <v>27750</v>
      </c>
      <c r="O85">
        <v>32470</v>
      </c>
      <c r="P85">
        <v>37190</v>
      </c>
      <c r="Q85">
        <v>41910</v>
      </c>
      <c r="R85">
        <v>46630</v>
      </c>
      <c r="S85">
        <v>49600</v>
      </c>
      <c r="T85">
        <v>56700</v>
      </c>
      <c r="U85">
        <v>63800</v>
      </c>
      <c r="V85">
        <v>70850</v>
      </c>
      <c r="W85">
        <v>76550</v>
      </c>
      <c r="X85">
        <v>82200</v>
      </c>
      <c r="Y85">
        <v>87900</v>
      </c>
      <c r="Z85">
        <v>93550</v>
      </c>
      <c r="AA85">
        <v>2920</v>
      </c>
      <c r="AB85" t="s">
        <v>80</v>
      </c>
      <c r="AC85" t="s">
        <v>416</v>
      </c>
      <c r="AD85">
        <v>1</v>
      </c>
    </row>
    <row r="86" spans="1:30">
      <c r="A86" t="s">
        <v>216</v>
      </c>
      <c r="C86">
        <v>24750</v>
      </c>
      <c r="D86">
        <v>28250</v>
      </c>
      <c r="E86">
        <v>31800</v>
      </c>
      <c r="F86">
        <v>35300</v>
      </c>
      <c r="G86">
        <v>38150</v>
      </c>
      <c r="H86">
        <v>40950</v>
      </c>
      <c r="I86">
        <v>43800</v>
      </c>
      <c r="J86">
        <v>46600</v>
      </c>
      <c r="K86">
        <v>14850</v>
      </c>
      <c r="L86">
        <v>18310</v>
      </c>
      <c r="M86">
        <v>23030</v>
      </c>
      <c r="N86">
        <v>27750</v>
      </c>
      <c r="O86">
        <v>32470</v>
      </c>
      <c r="P86">
        <v>37190</v>
      </c>
      <c r="Q86">
        <v>41910</v>
      </c>
      <c r="R86">
        <v>46600</v>
      </c>
      <c r="S86">
        <v>39550</v>
      </c>
      <c r="T86">
        <v>45200</v>
      </c>
      <c r="U86">
        <v>50850</v>
      </c>
      <c r="V86">
        <v>56500</v>
      </c>
      <c r="W86">
        <v>61050</v>
      </c>
      <c r="X86">
        <v>65550</v>
      </c>
      <c r="Y86">
        <v>70100</v>
      </c>
      <c r="Z86">
        <v>74600</v>
      </c>
      <c r="AA86">
        <v>9999</v>
      </c>
      <c r="AB86" t="s">
        <v>216</v>
      </c>
      <c r="AC86" t="s">
        <v>416</v>
      </c>
      <c r="AD86">
        <v>0</v>
      </c>
    </row>
    <row r="87" spans="1:30">
      <c r="A87" t="s">
        <v>217</v>
      </c>
      <c r="C87">
        <v>28600</v>
      </c>
      <c r="D87">
        <v>32700</v>
      </c>
      <c r="E87">
        <v>36800</v>
      </c>
      <c r="F87">
        <v>40850</v>
      </c>
      <c r="G87">
        <v>44150</v>
      </c>
      <c r="H87">
        <v>47400</v>
      </c>
      <c r="I87">
        <v>50700</v>
      </c>
      <c r="J87">
        <v>53950</v>
      </c>
      <c r="K87">
        <v>17150</v>
      </c>
      <c r="L87">
        <v>19600</v>
      </c>
      <c r="M87">
        <v>23030</v>
      </c>
      <c r="N87">
        <v>27750</v>
      </c>
      <c r="O87">
        <v>32470</v>
      </c>
      <c r="P87">
        <v>37190</v>
      </c>
      <c r="Q87">
        <v>41910</v>
      </c>
      <c r="R87">
        <v>46630</v>
      </c>
      <c r="S87">
        <v>45750</v>
      </c>
      <c r="T87">
        <v>52300</v>
      </c>
      <c r="U87">
        <v>58850</v>
      </c>
      <c r="V87">
        <v>65350</v>
      </c>
      <c r="W87">
        <v>70600</v>
      </c>
      <c r="X87">
        <v>75850</v>
      </c>
      <c r="Y87">
        <v>81050</v>
      </c>
      <c r="Z87">
        <v>86300</v>
      </c>
      <c r="AA87">
        <v>9999</v>
      </c>
      <c r="AB87" t="s">
        <v>217</v>
      </c>
      <c r="AC87" t="s">
        <v>416</v>
      </c>
      <c r="AD87">
        <v>0</v>
      </c>
    </row>
    <row r="88" spans="1:30">
      <c r="A88" t="s">
        <v>218</v>
      </c>
      <c r="C88">
        <v>30900</v>
      </c>
      <c r="D88">
        <v>35300</v>
      </c>
      <c r="E88">
        <v>39700</v>
      </c>
      <c r="F88">
        <v>44100</v>
      </c>
      <c r="G88">
        <v>47650</v>
      </c>
      <c r="H88">
        <v>51200</v>
      </c>
      <c r="I88">
        <v>54700</v>
      </c>
      <c r="J88">
        <v>58250</v>
      </c>
      <c r="K88">
        <v>18550</v>
      </c>
      <c r="L88">
        <v>21200</v>
      </c>
      <c r="M88">
        <v>23850</v>
      </c>
      <c r="N88">
        <v>27750</v>
      </c>
      <c r="O88">
        <v>32470</v>
      </c>
      <c r="P88">
        <v>37190</v>
      </c>
      <c r="Q88">
        <v>41910</v>
      </c>
      <c r="R88">
        <v>46630</v>
      </c>
      <c r="S88">
        <v>49400</v>
      </c>
      <c r="T88">
        <v>56450</v>
      </c>
      <c r="U88">
        <v>63500</v>
      </c>
      <c r="V88">
        <v>70550</v>
      </c>
      <c r="W88">
        <v>76200</v>
      </c>
      <c r="X88">
        <v>81850</v>
      </c>
      <c r="Y88">
        <v>87500</v>
      </c>
      <c r="Z88">
        <v>93150</v>
      </c>
      <c r="AA88">
        <v>9999</v>
      </c>
      <c r="AB88" t="s">
        <v>218</v>
      </c>
      <c r="AC88" t="s">
        <v>416</v>
      </c>
      <c r="AD88">
        <v>0</v>
      </c>
    </row>
    <row r="89" spans="1:30">
      <c r="A89" t="s">
        <v>219</v>
      </c>
      <c r="C89">
        <v>26150</v>
      </c>
      <c r="D89">
        <v>29900</v>
      </c>
      <c r="E89">
        <v>33650</v>
      </c>
      <c r="F89">
        <v>37350</v>
      </c>
      <c r="G89">
        <v>40350</v>
      </c>
      <c r="H89">
        <v>43350</v>
      </c>
      <c r="I89">
        <v>46350</v>
      </c>
      <c r="J89">
        <v>49350</v>
      </c>
      <c r="K89">
        <v>15700</v>
      </c>
      <c r="L89">
        <v>18310</v>
      </c>
      <c r="M89">
        <v>23030</v>
      </c>
      <c r="N89">
        <v>27750</v>
      </c>
      <c r="O89">
        <v>32470</v>
      </c>
      <c r="P89">
        <v>37190</v>
      </c>
      <c r="Q89">
        <v>41910</v>
      </c>
      <c r="R89">
        <v>46630</v>
      </c>
      <c r="S89">
        <v>41850</v>
      </c>
      <c r="T89">
        <v>47800</v>
      </c>
      <c r="U89">
        <v>53800</v>
      </c>
      <c r="V89">
        <v>59750</v>
      </c>
      <c r="W89">
        <v>64550</v>
      </c>
      <c r="X89">
        <v>69350</v>
      </c>
      <c r="Y89">
        <v>74100</v>
      </c>
      <c r="Z89">
        <v>78900</v>
      </c>
      <c r="AA89">
        <v>9999</v>
      </c>
      <c r="AB89" t="s">
        <v>219</v>
      </c>
      <c r="AC89" t="s">
        <v>416</v>
      </c>
      <c r="AD89">
        <v>1</v>
      </c>
    </row>
    <row r="90" spans="1:30">
      <c r="A90" t="s">
        <v>220</v>
      </c>
      <c r="C90">
        <v>24300</v>
      </c>
      <c r="D90">
        <v>27800</v>
      </c>
      <c r="E90">
        <v>31250</v>
      </c>
      <c r="F90">
        <v>34700</v>
      </c>
      <c r="G90">
        <v>37500</v>
      </c>
      <c r="H90">
        <v>40300</v>
      </c>
      <c r="I90">
        <v>43050</v>
      </c>
      <c r="J90">
        <v>45850</v>
      </c>
      <c r="K90">
        <v>14600</v>
      </c>
      <c r="L90">
        <v>18310</v>
      </c>
      <c r="M90">
        <v>23030</v>
      </c>
      <c r="N90">
        <v>27750</v>
      </c>
      <c r="O90">
        <v>32470</v>
      </c>
      <c r="P90">
        <v>37190</v>
      </c>
      <c r="Q90">
        <v>41910</v>
      </c>
      <c r="R90">
        <v>45850</v>
      </c>
      <c r="S90">
        <v>38850</v>
      </c>
      <c r="T90">
        <v>44400</v>
      </c>
      <c r="U90">
        <v>49950</v>
      </c>
      <c r="V90">
        <v>55500</v>
      </c>
      <c r="W90">
        <v>59950</v>
      </c>
      <c r="X90">
        <v>64400</v>
      </c>
      <c r="Y90">
        <v>68850</v>
      </c>
      <c r="Z90">
        <v>73300</v>
      </c>
      <c r="AA90">
        <v>9999</v>
      </c>
      <c r="AB90" t="s">
        <v>220</v>
      </c>
      <c r="AC90" t="s">
        <v>416</v>
      </c>
      <c r="AD90">
        <v>0</v>
      </c>
    </row>
    <row r="91" spans="1:30">
      <c r="A91" t="s">
        <v>221</v>
      </c>
      <c r="C91">
        <v>24150</v>
      </c>
      <c r="D91">
        <v>27600</v>
      </c>
      <c r="E91">
        <v>31050</v>
      </c>
      <c r="F91">
        <v>34500</v>
      </c>
      <c r="G91">
        <v>37300</v>
      </c>
      <c r="H91">
        <v>40050</v>
      </c>
      <c r="I91">
        <v>42800</v>
      </c>
      <c r="J91">
        <v>45550</v>
      </c>
      <c r="K91">
        <v>14500</v>
      </c>
      <c r="L91">
        <v>18310</v>
      </c>
      <c r="M91">
        <v>23030</v>
      </c>
      <c r="N91">
        <v>27750</v>
      </c>
      <c r="O91">
        <v>32470</v>
      </c>
      <c r="P91">
        <v>37190</v>
      </c>
      <c r="Q91">
        <v>41910</v>
      </c>
      <c r="R91">
        <v>45550</v>
      </c>
      <c r="S91">
        <v>38650</v>
      </c>
      <c r="T91">
        <v>44200</v>
      </c>
      <c r="U91">
        <v>49700</v>
      </c>
      <c r="V91">
        <v>55200</v>
      </c>
      <c r="W91">
        <v>59650</v>
      </c>
      <c r="X91">
        <v>64050</v>
      </c>
      <c r="Y91">
        <v>68450</v>
      </c>
      <c r="Z91">
        <v>72900</v>
      </c>
      <c r="AA91">
        <v>9999</v>
      </c>
      <c r="AB91" t="s">
        <v>221</v>
      </c>
      <c r="AC91" t="s">
        <v>416</v>
      </c>
      <c r="AD91">
        <v>0</v>
      </c>
    </row>
    <row r="92" spans="1:30">
      <c r="A92" t="s">
        <v>222</v>
      </c>
      <c r="C92">
        <v>27400</v>
      </c>
      <c r="D92">
        <v>31300</v>
      </c>
      <c r="E92">
        <v>35200</v>
      </c>
      <c r="F92">
        <v>39100</v>
      </c>
      <c r="G92">
        <v>42250</v>
      </c>
      <c r="H92">
        <v>45400</v>
      </c>
      <c r="I92">
        <v>48500</v>
      </c>
      <c r="J92">
        <v>51650</v>
      </c>
      <c r="K92">
        <v>16450</v>
      </c>
      <c r="L92">
        <v>18800</v>
      </c>
      <c r="M92">
        <v>23030</v>
      </c>
      <c r="N92">
        <v>27750</v>
      </c>
      <c r="O92">
        <v>32470</v>
      </c>
      <c r="P92">
        <v>37190</v>
      </c>
      <c r="Q92">
        <v>41910</v>
      </c>
      <c r="R92">
        <v>46630</v>
      </c>
      <c r="S92">
        <v>43800</v>
      </c>
      <c r="T92">
        <v>50050</v>
      </c>
      <c r="U92">
        <v>56300</v>
      </c>
      <c r="V92">
        <v>62550</v>
      </c>
      <c r="W92">
        <v>67600</v>
      </c>
      <c r="X92">
        <v>72600</v>
      </c>
      <c r="Y92">
        <v>77600</v>
      </c>
      <c r="Z92">
        <v>82600</v>
      </c>
      <c r="AA92">
        <v>7640</v>
      </c>
      <c r="AB92" t="s">
        <v>222</v>
      </c>
      <c r="AC92" t="s">
        <v>416</v>
      </c>
      <c r="AD92">
        <v>1</v>
      </c>
    </row>
    <row r="93" spans="1:30">
      <c r="A93" t="s">
        <v>223</v>
      </c>
      <c r="C93">
        <v>24250</v>
      </c>
      <c r="D93">
        <v>27700</v>
      </c>
      <c r="E93">
        <v>31150</v>
      </c>
      <c r="F93">
        <v>34600</v>
      </c>
      <c r="G93">
        <v>37400</v>
      </c>
      <c r="H93">
        <v>40150</v>
      </c>
      <c r="I93">
        <v>42950</v>
      </c>
      <c r="J93">
        <v>45700</v>
      </c>
      <c r="K93">
        <v>14550</v>
      </c>
      <c r="L93">
        <v>18310</v>
      </c>
      <c r="M93">
        <v>23030</v>
      </c>
      <c r="N93">
        <v>27750</v>
      </c>
      <c r="O93">
        <v>32470</v>
      </c>
      <c r="P93">
        <v>37190</v>
      </c>
      <c r="Q93">
        <v>41910</v>
      </c>
      <c r="R93">
        <v>45700</v>
      </c>
      <c r="S93">
        <v>38750</v>
      </c>
      <c r="T93">
        <v>44300</v>
      </c>
      <c r="U93">
        <v>49850</v>
      </c>
      <c r="V93">
        <v>55350</v>
      </c>
      <c r="W93">
        <v>59800</v>
      </c>
      <c r="X93">
        <v>64250</v>
      </c>
      <c r="Y93">
        <v>68650</v>
      </c>
      <c r="Z93">
        <v>73100</v>
      </c>
      <c r="AA93">
        <v>4420</v>
      </c>
      <c r="AB93" t="s">
        <v>223</v>
      </c>
      <c r="AC93" t="s">
        <v>416</v>
      </c>
      <c r="AD93">
        <v>1</v>
      </c>
    </row>
    <row r="94" spans="1:30">
      <c r="A94" t="s">
        <v>224</v>
      </c>
      <c r="C94">
        <v>24100</v>
      </c>
      <c r="D94">
        <v>27550</v>
      </c>
      <c r="E94">
        <v>31000</v>
      </c>
      <c r="F94">
        <v>34400</v>
      </c>
      <c r="G94">
        <v>37200</v>
      </c>
      <c r="H94">
        <v>39950</v>
      </c>
      <c r="I94">
        <v>42700</v>
      </c>
      <c r="J94">
        <v>45450</v>
      </c>
      <c r="K94">
        <v>14500</v>
      </c>
      <c r="L94">
        <v>18310</v>
      </c>
      <c r="M94">
        <v>23030</v>
      </c>
      <c r="N94">
        <v>27750</v>
      </c>
      <c r="O94">
        <v>32470</v>
      </c>
      <c r="P94">
        <v>37190</v>
      </c>
      <c r="Q94">
        <v>41910</v>
      </c>
      <c r="R94">
        <v>45450</v>
      </c>
      <c r="S94">
        <v>38550</v>
      </c>
      <c r="T94">
        <v>44050</v>
      </c>
      <c r="U94">
        <v>49550</v>
      </c>
      <c r="V94">
        <v>55050</v>
      </c>
      <c r="W94">
        <v>59500</v>
      </c>
      <c r="X94">
        <v>63900</v>
      </c>
      <c r="Y94">
        <v>68300</v>
      </c>
      <c r="Z94">
        <v>72700</v>
      </c>
      <c r="AA94">
        <v>9999</v>
      </c>
      <c r="AB94" t="s">
        <v>224</v>
      </c>
      <c r="AC94" t="s">
        <v>416</v>
      </c>
      <c r="AD94">
        <v>0</v>
      </c>
    </row>
    <row r="95" spans="1:30">
      <c r="A95" t="s">
        <v>225</v>
      </c>
      <c r="C95">
        <v>29050</v>
      </c>
      <c r="D95">
        <v>33200</v>
      </c>
      <c r="E95">
        <v>37350</v>
      </c>
      <c r="F95">
        <v>41450</v>
      </c>
      <c r="G95">
        <v>44800</v>
      </c>
      <c r="H95">
        <v>48100</v>
      </c>
      <c r="I95">
        <v>51400</v>
      </c>
      <c r="J95">
        <v>54750</v>
      </c>
      <c r="K95">
        <v>17400</v>
      </c>
      <c r="L95">
        <v>19900</v>
      </c>
      <c r="M95">
        <v>23030</v>
      </c>
      <c r="N95">
        <v>27750</v>
      </c>
      <c r="O95">
        <v>32470</v>
      </c>
      <c r="P95">
        <v>37190</v>
      </c>
      <c r="Q95">
        <v>41910</v>
      </c>
      <c r="R95">
        <v>46630</v>
      </c>
      <c r="S95">
        <v>46450</v>
      </c>
      <c r="T95">
        <v>53050</v>
      </c>
      <c r="U95">
        <v>59700</v>
      </c>
      <c r="V95">
        <v>66300</v>
      </c>
      <c r="W95">
        <v>71650</v>
      </c>
      <c r="X95">
        <v>76950</v>
      </c>
      <c r="Y95">
        <v>82250</v>
      </c>
      <c r="Z95">
        <v>87550</v>
      </c>
      <c r="AA95">
        <v>7240</v>
      </c>
      <c r="AB95" t="s">
        <v>225</v>
      </c>
      <c r="AC95" t="s">
        <v>416</v>
      </c>
      <c r="AD95">
        <v>1</v>
      </c>
    </row>
    <row r="96" spans="1:30">
      <c r="A96" t="s">
        <v>226</v>
      </c>
      <c r="C96">
        <v>23850</v>
      </c>
      <c r="D96">
        <v>27250</v>
      </c>
      <c r="E96">
        <v>30650</v>
      </c>
      <c r="F96">
        <v>34050</v>
      </c>
      <c r="G96">
        <v>36800</v>
      </c>
      <c r="H96">
        <v>39500</v>
      </c>
      <c r="I96">
        <v>42250</v>
      </c>
      <c r="J96">
        <v>44950</v>
      </c>
      <c r="K96">
        <v>14350</v>
      </c>
      <c r="L96">
        <v>18310</v>
      </c>
      <c r="M96">
        <v>23030</v>
      </c>
      <c r="N96">
        <v>27750</v>
      </c>
      <c r="O96">
        <v>32470</v>
      </c>
      <c r="P96">
        <v>37190</v>
      </c>
      <c r="Q96">
        <v>41910</v>
      </c>
      <c r="R96">
        <v>44950</v>
      </c>
      <c r="S96">
        <v>38150</v>
      </c>
      <c r="T96">
        <v>43600</v>
      </c>
      <c r="U96">
        <v>49050</v>
      </c>
      <c r="V96">
        <v>54450</v>
      </c>
      <c r="W96">
        <v>58850</v>
      </c>
      <c r="X96">
        <v>63200</v>
      </c>
      <c r="Y96">
        <v>67550</v>
      </c>
      <c r="Z96">
        <v>71900</v>
      </c>
      <c r="AA96">
        <v>9999</v>
      </c>
      <c r="AB96" t="s">
        <v>226</v>
      </c>
      <c r="AC96" t="s">
        <v>416</v>
      </c>
      <c r="AD96">
        <v>0</v>
      </c>
    </row>
    <row r="97" spans="1:30">
      <c r="A97" t="s">
        <v>227</v>
      </c>
      <c r="C97">
        <v>23850</v>
      </c>
      <c r="D97">
        <v>27250</v>
      </c>
      <c r="E97">
        <v>30650</v>
      </c>
      <c r="F97">
        <v>34050</v>
      </c>
      <c r="G97">
        <v>36800</v>
      </c>
      <c r="H97">
        <v>39500</v>
      </c>
      <c r="I97">
        <v>42250</v>
      </c>
      <c r="J97">
        <v>44950</v>
      </c>
      <c r="K97">
        <v>14350</v>
      </c>
      <c r="L97">
        <v>18310</v>
      </c>
      <c r="M97">
        <v>23030</v>
      </c>
      <c r="N97">
        <v>27750</v>
      </c>
      <c r="O97">
        <v>32470</v>
      </c>
      <c r="P97">
        <v>37190</v>
      </c>
      <c r="Q97">
        <v>41910</v>
      </c>
      <c r="R97">
        <v>44950</v>
      </c>
      <c r="S97">
        <v>38150</v>
      </c>
      <c r="T97">
        <v>43600</v>
      </c>
      <c r="U97">
        <v>49050</v>
      </c>
      <c r="V97">
        <v>54450</v>
      </c>
      <c r="W97">
        <v>58850</v>
      </c>
      <c r="X97">
        <v>63200</v>
      </c>
      <c r="Y97">
        <v>67550</v>
      </c>
      <c r="Z97">
        <v>71900</v>
      </c>
      <c r="AA97">
        <v>9999</v>
      </c>
      <c r="AB97" t="s">
        <v>227</v>
      </c>
      <c r="AC97" t="s">
        <v>416</v>
      </c>
      <c r="AD97">
        <v>0</v>
      </c>
    </row>
    <row r="98" spans="1:30">
      <c r="A98" t="s">
        <v>228</v>
      </c>
      <c r="C98">
        <v>25750</v>
      </c>
      <c r="D98">
        <v>29400</v>
      </c>
      <c r="E98">
        <v>33100</v>
      </c>
      <c r="F98">
        <v>36750</v>
      </c>
      <c r="G98">
        <v>39700</v>
      </c>
      <c r="H98">
        <v>42650</v>
      </c>
      <c r="I98">
        <v>45600</v>
      </c>
      <c r="J98">
        <v>48550</v>
      </c>
      <c r="K98">
        <v>15450</v>
      </c>
      <c r="L98">
        <v>18310</v>
      </c>
      <c r="M98">
        <v>23030</v>
      </c>
      <c r="N98">
        <v>27750</v>
      </c>
      <c r="O98">
        <v>32470</v>
      </c>
      <c r="P98">
        <v>37190</v>
      </c>
      <c r="Q98">
        <v>41910</v>
      </c>
      <c r="R98">
        <v>46630</v>
      </c>
      <c r="S98">
        <v>41200</v>
      </c>
      <c r="T98">
        <v>47050</v>
      </c>
      <c r="U98">
        <v>52950</v>
      </c>
      <c r="V98">
        <v>58800</v>
      </c>
      <c r="W98">
        <v>63550</v>
      </c>
      <c r="X98">
        <v>68250</v>
      </c>
      <c r="Y98">
        <v>72950</v>
      </c>
      <c r="Z98">
        <v>77650</v>
      </c>
      <c r="AA98">
        <v>9999</v>
      </c>
      <c r="AB98" t="s">
        <v>228</v>
      </c>
      <c r="AC98" t="s">
        <v>416</v>
      </c>
      <c r="AD98">
        <v>0</v>
      </c>
    </row>
    <row r="99" spans="1:30">
      <c r="A99" t="s">
        <v>229</v>
      </c>
      <c r="C99">
        <v>23850</v>
      </c>
      <c r="D99">
        <v>27250</v>
      </c>
      <c r="E99">
        <v>30650</v>
      </c>
      <c r="F99">
        <v>34050</v>
      </c>
      <c r="G99">
        <v>36800</v>
      </c>
      <c r="H99">
        <v>39500</v>
      </c>
      <c r="I99">
        <v>42250</v>
      </c>
      <c r="J99">
        <v>44950</v>
      </c>
      <c r="K99">
        <v>14350</v>
      </c>
      <c r="L99">
        <v>18310</v>
      </c>
      <c r="M99">
        <v>23030</v>
      </c>
      <c r="N99">
        <v>27750</v>
      </c>
      <c r="O99">
        <v>32470</v>
      </c>
      <c r="P99">
        <v>37190</v>
      </c>
      <c r="Q99">
        <v>41910</v>
      </c>
      <c r="R99">
        <v>44950</v>
      </c>
      <c r="S99">
        <v>38150</v>
      </c>
      <c r="T99">
        <v>43600</v>
      </c>
      <c r="U99">
        <v>49050</v>
      </c>
      <c r="V99">
        <v>54450</v>
      </c>
      <c r="W99">
        <v>58850</v>
      </c>
      <c r="X99">
        <v>63200</v>
      </c>
      <c r="Y99">
        <v>67550</v>
      </c>
      <c r="Z99">
        <v>71900</v>
      </c>
      <c r="AA99">
        <v>9999</v>
      </c>
      <c r="AB99" t="s">
        <v>229</v>
      </c>
      <c r="AC99" t="s">
        <v>416</v>
      </c>
      <c r="AD99">
        <v>0</v>
      </c>
    </row>
    <row r="100" spans="1:30">
      <c r="A100" t="s">
        <v>230</v>
      </c>
      <c r="C100">
        <v>23850</v>
      </c>
      <c r="D100">
        <v>27250</v>
      </c>
      <c r="E100">
        <v>30650</v>
      </c>
      <c r="F100">
        <v>34050</v>
      </c>
      <c r="G100">
        <v>36800</v>
      </c>
      <c r="H100">
        <v>39500</v>
      </c>
      <c r="I100">
        <v>42250</v>
      </c>
      <c r="J100">
        <v>44950</v>
      </c>
      <c r="K100">
        <v>14350</v>
      </c>
      <c r="L100">
        <v>18310</v>
      </c>
      <c r="M100">
        <v>23030</v>
      </c>
      <c r="N100">
        <v>27750</v>
      </c>
      <c r="O100">
        <v>32470</v>
      </c>
      <c r="P100">
        <v>37190</v>
      </c>
      <c r="Q100">
        <v>41910</v>
      </c>
      <c r="R100">
        <v>44950</v>
      </c>
      <c r="S100">
        <v>38150</v>
      </c>
      <c r="T100">
        <v>43600</v>
      </c>
      <c r="U100">
        <v>49050</v>
      </c>
      <c r="V100">
        <v>54450</v>
      </c>
      <c r="W100">
        <v>58850</v>
      </c>
      <c r="X100">
        <v>63200</v>
      </c>
      <c r="Y100">
        <v>67550</v>
      </c>
      <c r="Z100">
        <v>71900</v>
      </c>
      <c r="AA100">
        <v>9999</v>
      </c>
      <c r="AB100" t="s">
        <v>230</v>
      </c>
      <c r="AC100" t="s">
        <v>416</v>
      </c>
      <c r="AD100">
        <v>0</v>
      </c>
    </row>
    <row r="101" spans="1:30">
      <c r="A101" t="s">
        <v>231</v>
      </c>
      <c r="C101">
        <v>25800</v>
      </c>
      <c r="D101">
        <v>29450</v>
      </c>
      <c r="E101">
        <v>33150</v>
      </c>
      <c r="F101">
        <v>36800</v>
      </c>
      <c r="G101">
        <v>39750</v>
      </c>
      <c r="H101">
        <v>42700</v>
      </c>
      <c r="I101">
        <v>45650</v>
      </c>
      <c r="J101">
        <v>48600</v>
      </c>
      <c r="K101">
        <v>15500</v>
      </c>
      <c r="L101">
        <v>18310</v>
      </c>
      <c r="M101">
        <v>23030</v>
      </c>
      <c r="N101">
        <v>27750</v>
      </c>
      <c r="O101">
        <v>32470</v>
      </c>
      <c r="P101">
        <v>37190</v>
      </c>
      <c r="Q101">
        <v>41910</v>
      </c>
      <c r="R101">
        <v>46630</v>
      </c>
      <c r="S101">
        <v>41250</v>
      </c>
      <c r="T101">
        <v>47150</v>
      </c>
      <c r="U101">
        <v>53050</v>
      </c>
      <c r="V101">
        <v>58900</v>
      </c>
      <c r="W101">
        <v>63650</v>
      </c>
      <c r="X101">
        <v>68350</v>
      </c>
      <c r="Y101">
        <v>73050</v>
      </c>
      <c r="Z101">
        <v>77750</v>
      </c>
      <c r="AA101">
        <v>840</v>
      </c>
      <c r="AB101" t="s">
        <v>231</v>
      </c>
      <c r="AC101" t="s">
        <v>416</v>
      </c>
      <c r="AD101">
        <v>1</v>
      </c>
    </row>
    <row r="102" spans="1:30">
      <c r="A102" t="s">
        <v>233</v>
      </c>
      <c r="C102">
        <v>31050</v>
      </c>
      <c r="D102">
        <v>35450</v>
      </c>
      <c r="E102">
        <v>39900</v>
      </c>
      <c r="F102">
        <v>44300</v>
      </c>
      <c r="G102">
        <v>47850</v>
      </c>
      <c r="H102">
        <v>51400</v>
      </c>
      <c r="I102">
        <v>54950</v>
      </c>
      <c r="J102">
        <v>58500</v>
      </c>
      <c r="K102">
        <v>18650</v>
      </c>
      <c r="L102">
        <v>21300</v>
      </c>
      <c r="M102">
        <v>23950</v>
      </c>
      <c r="N102">
        <v>27750</v>
      </c>
      <c r="O102">
        <v>32470</v>
      </c>
      <c r="P102">
        <v>37190</v>
      </c>
      <c r="Q102">
        <v>41910</v>
      </c>
      <c r="R102">
        <v>46630</v>
      </c>
      <c r="S102">
        <v>49600</v>
      </c>
      <c r="T102">
        <v>56700</v>
      </c>
      <c r="U102">
        <v>63800</v>
      </c>
      <c r="V102">
        <v>70850</v>
      </c>
      <c r="W102">
        <v>76550</v>
      </c>
      <c r="X102">
        <v>82200</v>
      </c>
      <c r="Y102">
        <v>87900</v>
      </c>
      <c r="Z102">
        <v>93550</v>
      </c>
      <c r="AA102">
        <v>3360</v>
      </c>
      <c r="AB102" t="s">
        <v>233</v>
      </c>
      <c r="AC102" t="s">
        <v>416</v>
      </c>
      <c r="AD102">
        <v>1</v>
      </c>
    </row>
    <row r="103" spans="1:30">
      <c r="A103" t="s">
        <v>234</v>
      </c>
      <c r="C103">
        <v>26000</v>
      </c>
      <c r="D103">
        <v>29700</v>
      </c>
      <c r="E103">
        <v>33400</v>
      </c>
      <c r="F103">
        <v>37100</v>
      </c>
      <c r="G103">
        <v>40100</v>
      </c>
      <c r="H103">
        <v>43050</v>
      </c>
      <c r="I103">
        <v>46050</v>
      </c>
      <c r="J103">
        <v>49000</v>
      </c>
      <c r="K103">
        <v>15600</v>
      </c>
      <c r="L103">
        <v>18310</v>
      </c>
      <c r="M103">
        <v>23030</v>
      </c>
      <c r="N103">
        <v>27750</v>
      </c>
      <c r="O103">
        <v>32470</v>
      </c>
      <c r="P103">
        <v>37190</v>
      </c>
      <c r="Q103">
        <v>41910</v>
      </c>
      <c r="R103">
        <v>46630</v>
      </c>
      <c r="S103">
        <v>41550</v>
      </c>
      <c r="T103">
        <v>47500</v>
      </c>
      <c r="U103">
        <v>53450</v>
      </c>
      <c r="V103">
        <v>59350</v>
      </c>
      <c r="W103">
        <v>64100</v>
      </c>
      <c r="X103">
        <v>68850</v>
      </c>
      <c r="Y103">
        <v>73600</v>
      </c>
      <c r="Z103">
        <v>78350</v>
      </c>
      <c r="AA103">
        <v>4420</v>
      </c>
      <c r="AB103" t="s">
        <v>234</v>
      </c>
      <c r="AC103" t="s">
        <v>416</v>
      </c>
      <c r="AD103">
        <v>0</v>
      </c>
    </row>
    <row r="104" spans="1:30">
      <c r="A104" t="s">
        <v>235</v>
      </c>
      <c r="C104">
        <v>26500</v>
      </c>
      <c r="D104">
        <v>30250</v>
      </c>
      <c r="E104">
        <v>34050</v>
      </c>
      <c r="F104">
        <v>37800</v>
      </c>
      <c r="G104">
        <v>40850</v>
      </c>
      <c r="H104">
        <v>43850</v>
      </c>
      <c r="I104">
        <v>46900</v>
      </c>
      <c r="J104">
        <v>49900</v>
      </c>
      <c r="K104">
        <v>15900</v>
      </c>
      <c r="L104">
        <v>18310</v>
      </c>
      <c r="M104">
        <v>23030</v>
      </c>
      <c r="N104">
        <v>27750</v>
      </c>
      <c r="O104">
        <v>32470</v>
      </c>
      <c r="P104">
        <v>37190</v>
      </c>
      <c r="Q104">
        <v>41910</v>
      </c>
      <c r="R104">
        <v>46630</v>
      </c>
      <c r="S104">
        <v>42350</v>
      </c>
      <c r="T104">
        <v>48400</v>
      </c>
      <c r="U104">
        <v>54450</v>
      </c>
      <c r="V104">
        <v>60500</v>
      </c>
      <c r="W104">
        <v>65350</v>
      </c>
      <c r="X104">
        <v>70200</v>
      </c>
      <c r="Y104">
        <v>75050</v>
      </c>
      <c r="Z104">
        <v>79900</v>
      </c>
      <c r="AA104">
        <v>9999</v>
      </c>
      <c r="AB104" t="s">
        <v>235</v>
      </c>
      <c r="AC104" t="s">
        <v>416</v>
      </c>
      <c r="AD104">
        <v>0</v>
      </c>
    </row>
    <row r="105" spans="1:30">
      <c r="A105" t="s">
        <v>236</v>
      </c>
      <c r="C105">
        <v>23850</v>
      </c>
      <c r="D105">
        <v>27250</v>
      </c>
      <c r="E105">
        <v>30650</v>
      </c>
      <c r="F105">
        <v>34050</v>
      </c>
      <c r="G105">
        <v>36800</v>
      </c>
      <c r="H105">
        <v>39500</v>
      </c>
      <c r="I105">
        <v>42250</v>
      </c>
      <c r="J105">
        <v>44950</v>
      </c>
      <c r="K105">
        <v>14350</v>
      </c>
      <c r="L105">
        <v>18310</v>
      </c>
      <c r="M105">
        <v>23030</v>
      </c>
      <c r="N105">
        <v>27750</v>
      </c>
      <c r="O105">
        <v>32470</v>
      </c>
      <c r="P105">
        <v>37190</v>
      </c>
      <c r="Q105">
        <v>41910</v>
      </c>
      <c r="R105">
        <v>44950</v>
      </c>
      <c r="S105">
        <v>38150</v>
      </c>
      <c r="T105">
        <v>43600</v>
      </c>
      <c r="U105">
        <v>49050</v>
      </c>
      <c r="V105">
        <v>54450</v>
      </c>
      <c r="W105">
        <v>58850</v>
      </c>
      <c r="X105">
        <v>63200</v>
      </c>
      <c r="Y105">
        <v>67550</v>
      </c>
      <c r="Z105">
        <v>71900</v>
      </c>
      <c r="AA105">
        <v>9999</v>
      </c>
      <c r="AB105" t="s">
        <v>236</v>
      </c>
      <c r="AC105" t="s">
        <v>416</v>
      </c>
      <c r="AD105">
        <v>0</v>
      </c>
    </row>
    <row r="106" spans="1:30">
      <c r="A106" t="s">
        <v>237</v>
      </c>
      <c r="C106">
        <v>38650</v>
      </c>
      <c r="D106">
        <v>44150</v>
      </c>
      <c r="E106">
        <v>49650</v>
      </c>
      <c r="F106">
        <v>55150</v>
      </c>
      <c r="G106">
        <v>59600</v>
      </c>
      <c r="H106">
        <v>64000</v>
      </c>
      <c r="I106">
        <v>68400</v>
      </c>
      <c r="J106">
        <v>72800</v>
      </c>
      <c r="K106">
        <v>23200</v>
      </c>
      <c r="L106">
        <v>26500</v>
      </c>
      <c r="M106">
        <v>29800</v>
      </c>
      <c r="N106">
        <v>33100</v>
      </c>
      <c r="O106">
        <v>35750</v>
      </c>
      <c r="P106">
        <v>38400</v>
      </c>
      <c r="Q106">
        <v>41910</v>
      </c>
      <c r="R106">
        <v>46630</v>
      </c>
      <c r="S106">
        <v>61800</v>
      </c>
      <c r="T106">
        <v>70600</v>
      </c>
      <c r="U106">
        <v>79450</v>
      </c>
      <c r="V106">
        <v>88250</v>
      </c>
      <c r="W106">
        <v>95350</v>
      </c>
      <c r="X106">
        <v>102400</v>
      </c>
      <c r="Y106">
        <v>109450</v>
      </c>
      <c r="Z106">
        <v>116500</v>
      </c>
      <c r="AA106">
        <v>640</v>
      </c>
      <c r="AB106" t="s">
        <v>237</v>
      </c>
      <c r="AC106" t="s">
        <v>416</v>
      </c>
      <c r="AD106">
        <v>1</v>
      </c>
    </row>
    <row r="107" spans="1:30">
      <c r="A107" t="s">
        <v>238</v>
      </c>
      <c r="C107">
        <v>28700</v>
      </c>
      <c r="D107">
        <v>32800</v>
      </c>
      <c r="E107">
        <v>36900</v>
      </c>
      <c r="F107">
        <v>40950</v>
      </c>
      <c r="G107">
        <v>44250</v>
      </c>
      <c r="H107">
        <v>47550</v>
      </c>
      <c r="I107">
        <v>50800</v>
      </c>
      <c r="J107">
        <v>54100</v>
      </c>
      <c r="K107">
        <v>17200</v>
      </c>
      <c r="L107">
        <v>19650</v>
      </c>
      <c r="M107">
        <v>23030</v>
      </c>
      <c r="N107">
        <v>27750</v>
      </c>
      <c r="O107">
        <v>32470</v>
      </c>
      <c r="P107">
        <v>37190</v>
      </c>
      <c r="Q107">
        <v>41910</v>
      </c>
      <c r="R107">
        <v>46630</v>
      </c>
      <c r="S107">
        <v>45850</v>
      </c>
      <c r="T107">
        <v>52400</v>
      </c>
      <c r="U107">
        <v>58950</v>
      </c>
      <c r="V107">
        <v>65500</v>
      </c>
      <c r="W107">
        <v>70750</v>
      </c>
      <c r="X107">
        <v>76000</v>
      </c>
      <c r="Y107">
        <v>81250</v>
      </c>
      <c r="Z107">
        <v>86500</v>
      </c>
      <c r="AA107">
        <v>9999</v>
      </c>
      <c r="AB107" t="s">
        <v>238</v>
      </c>
      <c r="AC107" t="s">
        <v>416</v>
      </c>
      <c r="AD107">
        <v>0</v>
      </c>
    </row>
    <row r="108" spans="1:30">
      <c r="A108" t="s">
        <v>239</v>
      </c>
      <c r="C108">
        <v>23850</v>
      </c>
      <c r="D108">
        <v>27250</v>
      </c>
      <c r="E108">
        <v>30650</v>
      </c>
      <c r="F108">
        <v>34050</v>
      </c>
      <c r="G108">
        <v>36800</v>
      </c>
      <c r="H108">
        <v>39500</v>
      </c>
      <c r="I108">
        <v>42250</v>
      </c>
      <c r="J108">
        <v>44950</v>
      </c>
      <c r="K108">
        <v>14350</v>
      </c>
      <c r="L108">
        <v>18310</v>
      </c>
      <c r="M108">
        <v>23030</v>
      </c>
      <c r="N108">
        <v>27750</v>
      </c>
      <c r="O108">
        <v>32470</v>
      </c>
      <c r="P108">
        <v>37190</v>
      </c>
      <c r="Q108">
        <v>41910</v>
      </c>
      <c r="R108">
        <v>44950</v>
      </c>
      <c r="S108">
        <v>38150</v>
      </c>
      <c r="T108">
        <v>43600</v>
      </c>
      <c r="U108">
        <v>49050</v>
      </c>
      <c r="V108">
        <v>54450</v>
      </c>
      <c r="W108">
        <v>58850</v>
      </c>
      <c r="X108">
        <v>63200</v>
      </c>
      <c r="Y108">
        <v>67550</v>
      </c>
      <c r="Z108">
        <v>71900</v>
      </c>
      <c r="AA108">
        <v>3286</v>
      </c>
      <c r="AB108" t="s">
        <v>239</v>
      </c>
      <c r="AC108" t="s">
        <v>416</v>
      </c>
      <c r="AD108">
        <v>0</v>
      </c>
    </row>
    <row r="109" spans="1:30">
      <c r="A109" t="s">
        <v>240</v>
      </c>
      <c r="C109">
        <v>23850</v>
      </c>
      <c r="D109">
        <v>27250</v>
      </c>
      <c r="E109">
        <v>30650</v>
      </c>
      <c r="F109">
        <v>34050</v>
      </c>
      <c r="G109">
        <v>36800</v>
      </c>
      <c r="H109">
        <v>39500</v>
      </c>
      <c r="I109">
        <v>42250</v>
      </c>
      <c r="J109">
        <v>44950</v>
      </c>
      <c r="K109">
        <v>14350</v>
      </c>
      <c r="L109">
        <v>18310</v>
      </c>
      <c r="M109">
        <v>23030</v>
      </c>
      <c r="N109">
        <v>27750</v>
      </c>
      <c r="O109">
        <v>32470</v>
      </c>
      <c r="P109">
        <v>37190</v>
      </c>
      <c r="Q109">
        <v>41910</v>
      </c>
      <c r="R109">
        <v>44950</v>
      </c>
      <c r="S109">
        <v>38150</v>
      </c>
      <c r="T109">
        <v>43600</v>
      </c>
      <c r="U109">
        <v>49050</v>
      </c>
      <c r="V109">
        <v>54450</v>
      </c>
      <c r="W109">
        <v>58850</v>
      </c>
      <c r="X109">
        <v>63200</v>
      </c>
      <c r="Y109">
        <v>67550</v>
      </c>
      <c r="Z109">
        <v>71900</v>
      </c>
      <c r="AA109">
        <v>4880</v>
      </c>
      <c r="AB109" t="s">
        <v>240</v>
      </c>
      <c r="AC109" t="s">
        <v>416</v>
      </c>
      <c r="AD109">
        <v>1</v>
      </c>
    </row>
    <row r="110" spans="1:30">
      <c r="A110" t="s">
        <v>241</v>
      </c>
      <c r="C110">
        <v>24450</v>
      </c>
      <c r="D110">
        <v>27950</v>
      </c>
      <c r="E110">
        <v>31450</v>
      </c>
      <c r="F110">
        <v>34900</v>
      </c>
      <c r="G110">
        <v>37700</v>
      </c>
      <c r="H110">
        <v>40500</v>
      </c>
      <c r="I110">
        <v>43300</v>
      </c>
      <c r="J110">
        <v>46100</v>
      </c>
      <c r="K110">
        <v>14700</v>
      </c>
      <c r="L110">
        <v>18310</v>
      </c>
      <c r="M110">
        <v>23030</v>
      </c>
      <c r="N110">
        <v>27750</v>
      </c>
      <c r="O110">
        <v>32470</v>
      </c>
      <c r="P110">
        <v>37190</v>
      </c>
      <c r="Q110">
        <v>41910</v>
      </c>
      <c r="R110">
        <v>46100</v>
      </c>
      <c r="S110">
        <v>39100</v>
      </c>
      <c r="T110">
        <v>44650</v>
      </c>
      <c r="U110">
        <v>50250</v>
      </c>
      <c r="V110">
        <v>55800</v>
      </c>
      <c r="W110">
        <v>60300</v>
      </c>
      <c r="X110">
        <v>64750</v>
      </c>
      <c r="Y110">
        <v>69200</v>
      </c>
      <c r="Z110">
        <v>73700</v>
      </c>
      <c r="AA110">
        <v>9999</v>
      </c>
      <c r="AB110" t="s">
        <v>241</v>
      </c>
      <c r="AC110" t="s">
        <v>416</v>
      </c>
      <c r="AD110">
        <v>0</v>
      </c>
    </row>
    <row r="111" spans="1:30">
      <c r="A111" t="s">
        <v>242</v>
      </c>
      <c r="C111">
        <v>23850</v>
      </c>
      <c r="D111">
        <v>27250</v>
      </c>
      <c r="E111">
        <v>30650</v>
      </c>
      <c r="F111">
        <v>34050</v>
      </c>
      <c r="G111">
        <v>36800</v>
      </c>
      <c r="H111">
        <v>39500</v>
      </c>
      <c r="I111">
        <v>42250</v>
      </c>
      <c r="J111">
        <v>44950</v>
      </c>
      <c r="K111">
        <v>14350</v>
      </c>
      <c r="L111">
        <v>18310</v>
      </c>
      <c r="M111">
        <v>23030</v>
      </c>
      <c r="N111">
        <v>27750</v>
      </c>
      <c r="O111">
        <v>32470</v>
      </c>
      <c r="P111">
        <v>37190</v>
      </c>
      <c r="Q111">
        <v>41910</v>
      </c>
      <c r="R111">
        <v>44950</v>
      </c>
      <c r="S111">
        <v>38150</v>
      </c>
      <c r="T111">
        <v>43600</v>
      </c>
      <c r="U111">
        <v>49050</v>
      </c>
      <c r="V111">
        <v>54450</v>
      </c>
      <c r="W111">
        <v>58850</v>
      </c>
      <c r="X111">
        <v>63200</v>
      </c>
      <c r="Y111">
        <v>67550</v>
      </c>
      <c r="Z111">
        <v>71900</v>
      </c>
      <c r="AA111">
        <v>9999</v>
      </c>
      <c r="AB111" t="s">
        <v>242</v>
      </c>
      <c r="AC111" t="s">
        <v>416</v>
      </c>
      <c r="AD111">
        <v>0</v>
      </c>
    </row>
    <row r="112" spans="1:30">
      <c r="A112" t="s">
        <v>243</v>
      </c>
      <c r="C112">
        <v>29850</v>
      </c>
      <c r="D112">
        <v>34100</v>
      </c>
      <c r="E112">
        <v>38350</v>
      </c>
      <c r="F112">
        <v>42600</v>
      </c>
      <c r="G112">
        <v>46050</v>
      </c>
      <c r="H112">
        <v>49450</v>
      </c>
      <c r="I112">
        <v>52850</v>
      </c>
      <c r="J112">
        <v>56250</v>
      </c>
      <c r="K112">
        <v>17900</v>
      </c>
      <c r="L112">
        <v>20450</v>
      </c>
      <c r="M112">
        <v>23030</v>
      </c>
      <c r="N112">
        <v>27750</v>
      </c>
      <c r="O112">
        <v>32470</v>
      </c>
      <c r="P112">
        <v>37190</v>
      </c>
      <c r="Q112">
        <v>41910</v>
      </c>
      <c r="R112">
        <v>46630</v>
      </c>
      <c r="S112">
        <v>47750</v>
      </c>
      <c r="T112">
        <v>54550</v>
      </c>
      <c r="U112">
        <v>61350</v>
      </c>
      <c r="V112">
        <v>68150</v>
      </c>
      <c r="W112">
        <v>73650</v>
      </c>
      <c r="X112">
        <v>79100</v>
      </c>
      <c r="Y112">
        <v>84550</v>
      </c>
      <c r="Z112">
        <v>90000</v>
      </c>
      <c r="AA112">
        <v>2800</v>
      </c>
      <c r="AB112" t="s">
        <v>243</v>
      </c>
      <c r="AC112" t="s">
        <v>416</v>
      </c>
      <c r="AD112">
        <v>1</v>
      </c>
    </row>
    <row r="113" spans="1:30">
      <c r="A113" t="s">
        <v>244</v>
      </c>
      <c r="C113">
        <v>24600</v>
      </c>
      <c r="D113">
        <v>28100</v>
      </c>
      <c r="E113">
        <v>31600</v>
      </c>
      <c r="F113">
        <v>35100</v>
      </c>
      <c r="G113">
        <v>37950</v>
      </c>
      <c r="H113">
        <v>40750</v>
      </c>
      <c r="I113">
        <v>43550</v>
      </c>
      <c r="J113">
        <v>46350</v>
      </c>
      <c r="K113">
        <v>14750</v>
      </c>
      <c r="L113">
        <v>18310</v>
      </c>
      <c r="M113">
        <v>23030</v>
      </c>
      <c r="N113">
        <v>27750</v>
      </c>
      <c r="O113">
        <v>32470</v>
      </c>
      <c r="P113">
        <v>37190</v>
      </c>
      <c r="Q113">
        <v>41910</v>
      </c>
      <c r="R113">
        <v>46350</v>
      </c>
      <c r="S113">
        <v>39350</v>
      </c>
      <c r="T113">
        <v>44950</v>
      </c>
      <c r="U113">
        <v>50550</v>
      </c>
      <c r="V113">
        <v>56150</v>
      </c>
      <c r="W113">
        <v>60650</v>
      </c>
      <c r="X113">
        <v>65150</v>
      </c>
      <c r="Y113">
        <v>69650</v>
      </c>
      <c r="Z113">
        <v>74150</v>
      </c>
      <c r="AA113">
        <v>9999</v>
      </c>
      <c r="AB113" t="s">
        <v>244</v>
      </c>
      <c r="AC113" t="s">
        <v>416</v>
      </c>
      <c r="AD113">
        <v>0</v>
      </c>
    </row>
    <row r="114" spans="1:30">
      <c r="A114" t="s">
        <v>245</v>
      </c>
      <c r="C114">
        <v>23850</v>
      </c>
      <c r="D114">
        <v>27250</v>
      </c>
      <c r="E114">
        <v>30650</v>
      </c>
      <c r="F114">
        <v>34050</v>
      </c>
      <c r="G114">
        <v>36800</v>
      </c>
      <c r="H114">
        <v>39500</v>
      </c>
      <c r="I114">
        <v>42250</v>
      </c>
      <c r="J114">
        <v>44950</v>
      </c>
      <c r="K114">
        <v>14350</v>
      </c>
      <c r="L114">
        <v>18310</v>
      </c>
      <c r="M114">
        <v>23030</v>
      </c>
      <c r="N114">
        <v>27750</v>
      </c>
      <c r="O114">
        <v>32470</v>
      </c>
      <c r="P114">
        <v>37190</v>
      </c>
      <c r="Q114">
        <v>41910</v>
      </c>
      <c r="R114">
        <v>44950</v>
      </c>
      <c r="S114">
        <v>38150</v>
      </c>
      <c r="T114">
        <v>43600</v>
      </c>
      <c r="U114">
        <v>49050</v>
      </c>
      <c r="V114">
        <v>54450</v>
      </c>
      <c r="W114">
        <v>58850</v>
      </c>
      <c r="X114">
        <v>63200</v>
      </c>
      <c r="Y114">
        <v>67550</v>
      </c>
      <c r="Z114">
        <v>71900</v>
      </c>
      <c r="AA114">
        <v>9999</v>
      </c>
      <c r="AB114" t="s">
        <v>245</v>
      </c>
      <c r="AC114" t="s">
        <v>416</v>
      </c>
      <c r="AD114">
        <v>0</v>
      </c>
    </row>
    <row r="115" spans="1:30">
      <c r="A115" t="s">
        <v>246</v>
      </c>
      <c r="C115">
        <v>24850</v>
      </c>
      <c r="D115">
        <v>28400</v>
      </c>
      <c r="E115">
        <v>31950</v>
      </c>
      <c r="F115">
        <v>35450</v>
      </c>
      <c r="G115">
        <v>38300</v>
      </c>
      <c r="H115">
        <v>41150</v>
      </c>
      <c r="I115">
        <v>44000</v>
      </c>
      <c r="J115">
        <v>46800</v>
      </c>
      <c r="K115">
        <v>14900</v>
      </c>
      <c r="L115">
        <v>18310</v>
      </c>
      <c r="M115">
        <v>23030</v>
      </c>
      <c r="N115">
        <v>27750</v>
      </c>
      <c r="O115">
        <v>32470</v>
      </c>
      <c r="P115">
        <v>37190</v>
      </c>
      <c r="Q115">
        <v>41910</v>
      </c>
      <c r="R115">
        <v>46630</v>
      </c>
      <c r="S115">
        <v>39700</v>
      </c>
      <c r="T115">
        <v>45400</v>
      </c>
      <c r="U115">
        <v>51050</v>
      </c>
      <c r="V115">
        <v>56700</v>
      </c>
      <c r="W115">
        <v>61250</v>
      </c>
      <c r="X115">
        <v>65800</v>
      </c>
      <c r="Y115">
        <v>70350</v>
      </c>
      <c r="Z115">
        <v>74850</v>
      </c>
      <c r="AA115">
        <v>9999</v>
      </c>
      <c r="AB115" t="s">
        <v>246</v>
      </c>
      <c r="AC115" t="s">
        <v>416</v>
      </c>
      <c r="AD115">
        <v>0</v>
      </c>
    </row>
    <row r="116" spans="1:30">
      <c r="A116" t="s">
        <v>247</v>
      </c>
      <c r="C116">
        <v>23850</v>
      </c>
      <c r="D116">
        <v>27250</v>
      </c>
      <c r="E116">
        <v>30650</v>
      </c>
      <c r="F116">
        <v>34050</v>
      </c>
      <c r="G116">
        <v>36800</v>
      </c>
      <c r="H116">
        <v>39500</v>
      </c>
      <c r="I116">
        <v>42250</v>
      </c>
      <c r="J116">
        <v>44950</v>
      </c>
      <c r="K116">
        <v>14350</v>
      </c>
      <c r="L116">
        <v>18310</v>
      </c>
      <c r="M116">
        <v>23030</v>
      </c>
      <c r="N116">
        <v>27750</v>
      </c>
      <c r="O116">
        <v>32470</v>
      </c>
      <c r="P116">
        <v>37190</v>
      </c>
      <c r="Q116">
        <v>41910</v>
      </c>
      <c r="R116">
        <v>44950</v>
      </c>
      <c r="S116">
        <v>38150</v>
      </c>
      <c r="T116">
        <v>43600</v>
      </c>
      <c r="U116">
        <v>49050</v>
      </c>
      <c r="V116">
        <v>54450</v>
      </c>
      <c r="W116">
        <v>58850</v>
      </c>
      <c r="X116">
        <v>63200</v>
      </c>
      <c r="Y116">
        <v>67550</v>
      </c>
      <c r="Z116">
        <v>71900</v>
      </c>
      <c r="AA116">
        <v>9999</v>
      </c>
      <c r="AB116" t="s">
        <v>247</v>
      </c>
      <c r="AC116" t="s">
        <v>416</v>
      </c>
      <c r="AD116">
        <v>1</v>
      </c>
    </row>
    <row r="117" spans="1:30">
      <c r="A117" t="s">
        <v>248</v>
      </c>
      <c r="C117">
        <v>34100</v>
      </c>
      <c r="D117">
        <v>39000</v>
      </c>
      <c r="E117">
        <v>43850</v>
      </c>
      <c r="F117">
        <v>48700</v>
      </c>
      <c r="G117">
        <v>52600</v>
      </c>
      <c r="H117">
        <v>56500</v>
      </c>
      <c r="I117">
        <v>60400</v>
      </c>
      <c r="J117">
        <v>64300</v>
      </c>
      <c r="K117">
        <v>20450</v>
      </c>
      <c r="L117">
        <v>23400</v>
      </c>
      <c r="M117">
        <v>26300</v>
      </c>
      <c r="N117">
        <v>29200</v>
      </c>
      <c r="O117">
        <v>32470</v>
      </c>
      <c r="P117">
        <v>37190</v>
      </c>
      <c r="Q117">
        <v>41910</v>
      </c>
      <c r="R117">
        <v>46630</v>
      </c>
      <c r="S117">
        <v>54550</v>
      </c>
      <c r="T117">
        <v>62350</v>
      </c>
      <c r="U117">
        <v>70150</v>
      </c>
      <c r="V117">
        <v>77900</v>
      </c>
      <c r="W117">
        <v>84150</v>
      </c>
      <c r="X117">
        <v>90400</v>
      </c>
      <c r="Y117">
        <v>96600</v>
      </c>
      <c r="Z117">
        <v>102850</v>
      </c>
      <c r="AA117">
        <v>1920</v>
      </c>
      <c r="AB117" t="s">
        <v>248</v>
      </c>
      <c r="AC117" t="s">
        <v>416</v>
      </c>
      <c r="AD117">
        <v>1</v>
      </c>
    </row>
    <row r="118" spans="1:30">
      <c r="A118" t="s">
        <v>249</v>
      </c>
      <c r="C118">
        <v>24650</v>
      </c>
      <c r="D118">
        <v>28150</v>
      </c>
      <c r="E118">
        <v>31650</v>
      </c>
      <c r="F118">
        <v>35150</v>
      </c>
      <c r="G118">
        <v>38000</v>
      </c>
      <c r="H118">
        <v>40800</v>
      </c>
      <c r="I118">
        <v>43600</v>
      </c>
      <c r="J118">
        <v>46400</v>
      </c>
      <c r="K118">
        <v>14800</v>
      </c>
      <c r="L118">
        <v>18310</v>
      </c>
      <c r="M118">
        <v>23030</v>
      </c>
      <c r="N118">
        <v>27750</v>
      </c>
      <c r="O118">
        <v>32470</v>
      </c>
      <c r="P118">
        <v>37190</v>
      </c>
      <c r="Q118">
        <v>41910</v>
      </c>
      <c r="R118">
        <v>46400</v>
      </c>
      <c r="S118">
        <v>39400</v>
      </c>
      <c r="T118">
        <v>45000</v>
      </c>
      <c r="U118">
        <v>50650</v>
      </c>
      <c r="V118">
        <v>56250</v>
      </c>
      <c r="W118">
        <v>60750</v>
      </c>
      <c r="X118">
        <v>65250</v>
      </c>
      <c r="Y118">
        <v>69750</v>
      </c>
      <c r="Z118">
        <v>74250</v>
      </c>
      <c r="AA118">
        <v>9999</v>
      </c>
      <c r="AB118" t="s">
        <v>249</v>
      </c>
      <c r="AC118" t="s">
        <v>416</v>
      </c>
      <c r="AD118">
        <v>0</v>
      </c>
    </row>
    <row r="119" spans="1:30">
      <c r="A119" t="s">
        <v>250</v>
      </c>
      <c r="C119">
        <v>26850</v>
      </c>
      <c r="D119">
        <v>30650</v>
      </c>
      <c r="E119">
        <v>34500</v>
      </c>
      <c r="F119">
        <v>38300</v>
      </c>
      <c r="G119">
        <v>41400</v>
      </c>
      <c r="H119">
        <v>44450</v>
      </c>
      <c r="I119">
        <v>47500</v>
      </c>
      <c r="J119">
        <v>50600</v>
      </c>
      <c r="K119">
        <v>16100</v>
      </c>
      <c r="L119">
        <v>18400</v>
      </c>
      <c r="M119">
        <v>23030</v>
      </c>
      <c r="N119">
        <v>27750</v>
      </c>
      <c r="O119">
        <v>32470</v>
      </c>
      <c r="P119">
        <v>37190</v>
      </c>
      <c r="Q119">
        <v>41910</v>
      </c>
      <c r="R119">
        <v>46630</v>
      </c>
      <c r="S119">
        <v>42950</v>
      </c>
      <c r="T119">
        <v>49050</v>
      </c>
      <c r="U119">
        <v>55200</v>
      </c>
      <c r="V119">
        <v>61300</v>
      </c>
      <c r="W119">
        <v>66250</v>
      </c>
      <c r="X119">
        <v>71150</v>
      </c>
      <c r="Y119">
        <v>76050</v>
      </c>
      <c r="Z119">
        <v>80950</v>
      </c>
      <c r="AA119">
        <v>9999</v>
      </c>
      <c r="AB119" t="s">
        <v>250</v>
      </c>
      <c r="AC119" t="s">
        <v>416</v>
      </c>
      <c r="AD119">
        <v>1</v>
      </c>
    </row>
    <row r="120" spans="1:30">
      <c r="A120" t="s">
        <v>251</v>
      </c>
      <c r="C120">
        <v>24550</v>
      </c>
      <c r="D120">
        <v>28050</v>
      </c>
      <c r="E120">
        <v>31550</v>
      </c>
      <c r="F120">
        <v>35050</v>
      </c>
      <c r="G120">
        <v>37900</v>
      </c>
      <c r="H120">
        <v>40700</v>
      </c>
      <c r="I120">
        <v>43500</v>
      </c>
      <c r="J120">
        <v>46300</v>
      </c>
      <c r="K120">
        <v>14750</v>
      </c>
      <c r="L120">
        <v>18310</v>
      </c>
      <c r="M120">
        <v>23030</v>
      </c>
      <c r="N120">
        <v>27750</v>
      </c>
      <c r="O120">
        <v>32470</v>
      </c>
      <c r="P120">
        <v>37190</v>
      </c>
      <c r="Q120">
        <v>41910</v>
      </c>
      <c r="R120">
        <v>46300</v>
      </c>
      <c r="S120">
        <v>39300</v>
      </c>
      <c r="T120">
        <v>44900</v>
      </c>
      <c r="U120">
        <v>50500</v>
      </c>
      <c r="V120">
        <v>56100</v>
      </c>
      <c r="W120">
        <v>60600</v>
      </c>
      <c r="X120">
        <v>65100</v>
      </c>
      <c r="Y120">
        <v>69600</v>
      </c>
      <c r="Z120">
        <v>74100</v>
      </c>
      <c r="AA120">
        <v>9999</v>
      </c>
      <c r="AB120" t="s">
        <v>251</v>
      </c>
      <c r="AC120" t="s">
        <v>416</v>
      </c>
      <c r="AD120">
        <v>0</v>
      </c>
    </row>
    <row r="121" spans="1:30">
      <c r="A121" t="s">
        <v>252</v>
      </c>
      <c r="C121">
        <v>28650</v>
      </c>
      <c r="D121">
        <v>32750</v>
      </c>
      <c r="E121">
        <v>36850</v>
      </c>
      <c r="F121">
        <v>40900</v>
      </c>
      <c r="G121">
        <v>44200</v>
      </c>
      <c r="H121">
        <v>47450</v>
      </c>
      <c r="I121">
        <v>50750</v>
      </c>
      <c r="J121">
        <v>54000</v>
      </c>
      <c r="K121">
        <v>17200</v>
      </c>
      <c r="L121">
        <v>19650</v>
      </c>
      <c r="M121">
        <v>23030</v>
      </c>
      <c r="N121">
        <v>27750</v>
      </c>
      <c r="O121">
        <v>32470</v>
      </c>
      <c r="P121">
        <v>37190</v>
      </c>
      <c r="Q121">
        <v>41910</v>
      </c>
      <c r="R121">
        <v>46630</v>
      </c>
      <c r="S121">
        <v>45850</v>
      </c>
      <c r="T121">
        <v>52400</v>
      </c>
      <c r="U121">
        <v>58950</v>
      </c>
      <c r="V121">
        <v>65450</v>
      </c>
      <c r="W121">
        <v>70700</v>
      </c>
      <c r="X121">
        <v>75950</v>
      </c>
      <c r="Y121">
        <v>81200</v>
      </c>
      <c r="Z121">
        <v>86400</v>
      </c>
      <c r="AA121">
        <v>9999</v>
      </c>
      <c r="AB121" t="s">
        <v>252</v>
      </c>
      <c r="AC121" t="s">
        <v>416</v>
      </c>
      <c r="AD121">
        <v>0</v>
      </c>
    </row>
    <row r="122" spans="1:30">
      <c r="A122" t="s">
        <v>253</v>
      </c>
      <c r="C122">
        <v>24100</v>
      </c>
      <c r="D122">
        <v>27550</v>
      </c>
      <c r="E122">
        <v>31000</v>
      </c>
      <c r="F122">
        <v>34400</v>
      </c>
      <c r="G122">
        <v>37200</v>
      </c>
      <c r="H122">
        <v>39950</v>
      </c>
      <c r="I122">
        <v>42700</v>
      </c>
      <c r="J122">
        <v>45450</v>
      </c>
      <c r="K122">
        <v>14500</v>
      </c>
      <c r="L122">
        <v>18310</v>
      </c>
      <c r="M122">
        <v>23030</v>
      </c>
      <c r="N122">
        <v>27750</v>
      </c>
      <c r="O122">
        <v>32470</v>
      </c>
      <c r="P122">
        <v>37190</v>
      </c>
      <c r="Q122">
        <v>41910</v>
      </c>
      <c r="R122">
        <v>45450</v>
      </c>
      <c r="S122">
        <v>38550</v>
      </c>
      <c r="T122">
        <v>44050</v>
      </c>
      <c r="U122">
        <v>49550</v>
      </c>
      <c r="V122">
        <v>55050</v>
      </c>
      <c r="W122">
        <v>59500</v>
      </c>
      <c r="X122">
        <v>63900</v>
      </c>
      <c r="Y122">
        <v>68300</v>
      </c>
      <c r="Z122">
        <v>72700</v>
      </c>
      <c r="AA122">
        <v>9999</v>
      </c>
      <c r="AB122" t="s">
        <v>253</v>
      </c>
      <c r="AC122" t="s">
        <v>416</v>
      </c>
      <c r="AD122">
        <v>0</v>
      </c>
    </row>
    <row r="123" spans="1:30">
      <c r="A123" t="s">
        <v>254</v>
      </c>
      <c r="C123">
        <v>24850</v>
      </c>
      <c r="D123">
        <v>28400</v>
      </c>
      <c r="E123">
        <v>31950</v>
      </c>
      <c r="F123">
        <v>35450</v>
      </c>
      <c r="G123">
        <v>38300</v>
      </c>
      <c r="H123">
        <v>41150</v>
      </c>
      <c r="I123">
        <v>44000</v>
      </c>
      <c r="J123">
        <v>46800</v>
      </c>
      <c r="K123">
        <v>14900</v>
      </c>
      <c r="L123">
        <v>18310</v>
      </c>
      <c r="M123">
        <v>23030</v>
      </c>
      <c r="N123">
        <v>27750</v>
      </c>
      <c r="O123">
        <v>32470</v>
      </c>
      <c r="P123">
        <v>37190</v>
      </c>
      <c r="Q123">
        <v>41910</v>
      </c>
      <c r="R123">
        <v>46630</v>
      </c>
      <c r="S123">
        <v>39700</v>
      </c>
      <c r="T123">
        <v>45400</v>
      </c>
      <c r="U123">
        <v>51050</v>
      </c>
      <c r="V123">
        <v>56700</v>
      </c>
      <c r="W123">
        <v>61250</v>
      </c>
      <c r="X123">
        <v>65800</v>
      </c>
      <c r="Y123">
        <v>70350</v>
      </c>
      <c r="Z123">
        <v>74850</v>
      </c>
      <c r="AA123">
        <v>9999</v>
      </c>
      <c r="AB123" t="s">
        <v>254</v>
      </c>
      <c r="AC123" t="s">
        <v>416</v>
      </c>
      <c r="AD123">
        <v>0</v>
      </c>
    </row>
    <row r="124" spans="1:30">
      <c r="A124" t="s">
        <v>255</v>
      </c>
      <c r="C124">
        <v>25800</v>
      </c>
      <c r="D124">
        <v>29450</v>
      </c>
      <c r="E124">
        <v>33150</v>
      </c>
      <c r="F124">
        <v>36800</v>
      </c>
      <c r="G124">
        <v>39750</v>
      </c>
      <c r="H124">
        <v>42700</v>
      </c>
      <c r="I124">
        <v>45650</v>
      </c>
      <c r="J124">
        <v>48600</v>
      </c>
      <c r="K124">
        <v>15500</v>
      </c>
      <c r="L124">
        <v>18310</v>
      </c>
      <c r="M124">
        <v>23030</v>
      </c>
      <c r="N124">
        <v>27750</v>
      </c>
      <c r="O124">
        <v>32470</v>
      </c>
      <c r="P124">
        <v>37190</v>
      </c>
      <c r="Q124">
        <v>41910</v>
      </c>
      <c r="R124">
        <v>46630</v>
      </c>
      <c r="S124">
        <v>41250</v>
      </c>
      <c r="T124">
        <v>47150</v>
      </c>
      <c r="U124">
        <v>53050</v>
      </c>
      <c r="V124">
        <v>58900</v>
      </c>
      <c r="W124">
        <v>63650</v>
      </c>
      <c r="X124">
        <v>68350</v>
      </c>
      <c r="Y124">
        <v>73050</v>
      </c>
      <c r="Z124">
        <v>77750</v>
      </c>
      <c r="AA124">
        <v>840</v>
      </c>
      <c r="AB124" t="s">
        <v>255</v>
      </c>
      <c r="AC124" t="s">
        <v>416</v>
      </c>
      <c r="AD124">
        <v>1</v>
      </c>
    </row>
    <row r="125" spans="1:30">
      <c r="A125" t="s">
        <v>256</v>
      </c>
      <c r="C125">
        <v>23850</v>
      </c>
      <c r="D125">
        <v>27250</v>
      </c>
      <c r="E125">
        <v>30650</v>
      </c>
      <c r="F125">
        <v>34050</v>
      </c>
      <c r="G125">
        <v>36800</v>
      </c>
      <c r="H125">
        <v>39500</v>
      </c>
      <c r="I125">
        <v>42250</v>
      </c>
      <c r="J125">
        <v>44950</v>
      </c>
      <c r="K125">
        <v>14350</v>
      </c>
      <c r="L125">
        <v>18310</v>
      </c>
      <c r="M125">
        <v>23030</v>
      </c>
      <c r="N125">
        <v>27750</v>
      </c>
      <c r="O125">
        <v>32470</v>
      </c>
      <c r="P125">
        <v>37190</v>
      </c>
      <c r="Q125">
        <v>41910</v>
      </c>
      <c r="R125">
        <v>44950</v>
      </c>
      <c r="S125">
        <v>38150</v>
      </c>
      <c r="T125">
        <v>43600</v>
      </c>
      <c r="U125">
        <v>49050</v>
      </c>
      <c r="V125">
        <v>54450</v>
      </c>
      <c r="W125">
        <v>58850</v>
      </c>
      <c r="X125">
        <v>63200</v>
      </c>
      <c r="Y125">
        <v>67550</v>
      </c>
      <c r="Z125">
        <v>71900</v>
      </c>
      <c r="AA125">
        <v>9999</v>
      </c>
      <c r="AB125" t="s">
        <v>256</v>
      </c>
      <c r="AC125" t="s">
        <v>416</v>
      </c>
      <c r="AD125">
        <v>0</v>
      </c>
    </row>
    <row r="126" spans="1:30">
      <c r="A126" t="s">
        <v>258</v>
      </c>
      <c r="C126">
        <v>23850</v>
      </c>
      <c r="D126">
        <v>27250</v>
      </c>
      <c r="E126">
        <v>30650</v>
      </c>
      <c r="F126">
        <v>34050</v>
      </c>
      <c r="G126">
        <v>36800</v>
      </c>
      <c r="H126">
        <v>39500</v>
      </c>
      <c r="I126">
        <v>42250</v>
      </c>
      <c r="J126">
        <v>44950</v>
      </c>
      <c r="K126">
        <v>14350</v>
      </c>
      <c r="L126">
        <v>18310</v>
      </c>
      <c r="M126">
        <v>23030</v>
      </c>
      <c r="N126">
        <v>27750</v>
      </c>
      <c r="O126">
        <v>32470</v>
      </c>
      <c r="P126">
        <v>37190</v>
      </c>
      <c r="Q126">
        <v>41910</v>
      </c>
      <c r="R126">
        <v>44950</v>
      </c>
      <c r="S126">
        <v>38150</v>
      </c>
      <c r="T126">
        <v>43600</v>
      </c>
      <c r="U126">
        <v>49050</v>
      </c>
      <c r="V126">
        <v>54450</v>
      </c>
      <c r="W126">
        <v>58850</v>
      </c>
      <c r="X126">
        <v>63200</v>
      </c>
      <c r="Y126">
        <v>67550</v>
      </c>
      <c r="Z126">
        <v>71900</v>
      </c>
      <c r="AA126">
        <v>9999</v>
      </c>
      <c r="AB126" t="s">
        <v>258</v>
      </c>
      <c r="AC126" t="s">
        <v>416</v>
      </c>
      <c r="AD126">
        <v>0</v>
      </c>
    </row>
    <row r="127" spans="1:30">
      <c r="A127" t="s">
        <v>259</v>
      </c>
      <c r="C127">
        <v>31650</v>
      </c>
      <c r="D127">
        <v>36200</v>
      </c>
      <c r="E127">
        <v>40700</v>
      </c>
      <c r="F127">
        <v>45200</v>
      </c>
      <c r="G127">
        <v>48850</v>
      </c>
      <c r="H127">
        <v>52450</v>
      </c>
      <c r="I127">
        <v>56050</v>
      </c>
      <c r="J127">
        <v>59700</v>
      </c>
      <c r="K127">
        <v>19000</v>
      </c>
      <c r="L127">
        <v>21700</v>
      </c>
      <c r="M127">
        <v>24400</v>
      </c>
      <c r="N127">
        <v>27750</v>
      </c>
      <c r="O127">
        <v>32470</v>
      </c>
      <c r="P127">
        <v>37190</v>
      </c>
      <c r="Q127">
        <v>41910</v>
      </c>
      <c r="R127">
        <v>46630</v>
      </c>
      <c r="S127">
        <v>50650</v>
      </c>
      <c r="T127">
        <v>57850</v>
      </c>
      <c r="U127">
        <v>65100</v>
      </c>
      <c r="V127">
        <v>72300</v>
      </c>
      <c r="W127">
        <v>78100</v>
      </c>
      <c r="X127">
        <v>83900</v>
      </c>
      <c r="Y127">
        <v>89700</v>
      </c>
      <c r="Z127">
        <v>95450</v>
      </c>
      <c r="AA127">
        <v>2800</v>
      </c>
      <c r="AB127" t="s">
        <v>259</v>
      </c>
      <c r="AC127" t="s">
        <v>416</v>
      </c>
      <c r="AD127">
        <v>1</v>
      </c>
    </row>
    <row r="128" spans="1:30">
      <c r="A128" t="s">
        <v>260</v>
      </c>
      <c r="C128">
        <v>24850</v>
      </c>
      <c r="D128">
        <v>28400</v>
      </c>
      <c r="E128">
        <v>31950</v>
      </c>
      <c r="F128">
        <v>35450</v>
      </c>
      <c r="G128">
        <v>38300</v>
      </c>
      <c r="H128">
        <v>41150</v>
      </c>
      <c r="I128">
        <v>44000</v>
      </c>
      <c r="J128">
        <v>46800</v>
      </c>
      <c r="K128">
        <v>14900</v>
      </c>
      <c r="L128">
        <v>18310</v>
      </c>
      <c r="M128">
        <v>23030</v>
      </c>
      <c r="N128">
        <v>27750</v>
      </c>
      <c r="O128">
        <v>32470</v>
      </c>
      <c r="P128">
        <v>37190</v>
      </c>
      <c r="Q128">
        <v>41910</v>
      </c>
      <c r="R128">
        <v>46630</v>
      </c>
      <c r="S128">
        <v>39700</v>
      </c>
      <c r="T128">
        <v>45400</v>
      </c>
      <c r="U128">
        <v>51050</v>
      </c>
      <c r="V128">
        <v>56700</v>
      </c>
      <c r="W128">
        <v>61250</v>
      </c>
      <c r="X128">
        <v>65800</v>
      </c>
      <c r="Y128">
        <v>70350</v>
      </c>
      <c r="Z128">
        <v>74850</v>
      </c>
      <c r="AA128">
        <v>9999</v>
      </c>
      <c r="AB128" t="s">
        <v>260</v>
      </c>
      <c r="AC128" t="s">
        <v>416</v>
      </c>
      <c r="AD128">
        <v>1</v>
      </c>
    </row>
    <row r="129" spans="1:30">
      <c r="A129" t="s">
        <v>261</v>
      </c>
      <c r="C129">
        <v>26300</v>
      </c>
      <c r="D129">
        <v>30050</v>
      </c>
      <c r="E129">
        <v>33800</v>
      </c>
      <c r="F129">
        <v>37550</v>
      </c>
      <c r="G129">
        <v>40600</v>
      </c>
      <c r="H129">
        <v>43600</v>
      </c>
      <c r="I129">
        <v>46600</v>
      </c>
      <c r="J129">
        <v>49600</v>
      </c>
      <c r="K129">
        <v>15800</v>
      </c>
      <c r="L129">
        <v>18310</v>
      </c>
      <c r="M129">
        <v>23030</v>
      </c>
      <c r="N129">
        <v>27750</v>
      </c>
      <c r="O129">
        <v>32470</v>
      </c>
      <c r="P129">
        <v>37190</v>
      </c>
      <c r="Q129">
        <v>41910</v>
      </c>
      <c r="R129">
        <v>46630</v>
      </c>
      <c r="S129">
        <v>42100</v>
      </c>
      <c r="T129">
        <v>48100</v>
      </c>
      <c r="U129">
        <v>54100</v>
      </c>
      <c r="V129">
        <v>60100</v>
      </c>
      <c r="W129">
        <v>64950</v>
      </c>
      <c r="X129">
        <v>69750</v>
      </c>
      <c r="Y129">
        <v>74550</v>
      </c>
      <c r="Z129">
        <v>79350</v>
      </c>
      <c r="AA129">
        <v>9999</v>
      </c>
      <c r="AB129" t="s">
        <v>261</v>
      </c>
      <c r="AC129" t="s">
        <v>416</v>
      </c>
      <c r="AD129">
        <v>0</v>
      </c>
    </row>
    <row r="130" spans="1:30">
      <c r="A130" t="s">
        <v>262</v>
      </c>
      <c r="C130">
        <v>34100</v>
      </c>
      <c r="D130">
        <v>39000</v>
      </c>
      <c r="E130">
        <v>43850</v>
      </c>
      <c r="F130">
        <v>48700</v>
      </c>
      <c r="G130">
        <v>52600</v>
      </c>
      <c r="H130">
        <v>56500</v>
      </c>
      <c r="I130">
        <v>60400</v>
      </c>
      <c r="J130">
        <v>64300</v>
      </c>
      <c r="K130">
        <v>20450</v>
      </c>
      <c r="L130">
        <v>23400</v>
      </c>
      <c r="M130">
        <v>26300</v>
      </c>
      <c r="N130">
        <v>29200</v>
      </c>
      <c r="O130">
        <v>32470</v>
      </c>
      <c r="P130">
        <v>37190</v>
      </c>
      <c r="Q130">
        <v>41910</v>
      </c>
      <c r="R130">
        <v>46630</v>
      </c>
      <c r="S130">
        <v>54550</v>
      </c>
      <c r="T130">
        <v>62350</v>
      </c>
      <c r="U130">
        <v>70150</v>
      </c>
      <c r="V130">
        <v>77900</v>
      </c>
      <c r="W130">
        <v>84150</v>
      </c>
      <c r="X130">
        <v>90400</v>
      </c>
      <c r="Y130">
        <v>96600</v>
      </c>
      <c r="Z130">
        <v>102850</v>
      </c>
      <c r="AA130">
        <v>1920</v>
      </c>
      <c r="AB130" t="s">
        <v>262</v>
      </c>
      <c r="AC130" t="s">
        <v>416</v>
      </c>
      <c r="AD130">
        <v>1</v>
      </c>
    </row>
    <row r="131" spans="1:30">
      <c r="A131" t="s">
        <v>263</v>
      </c>
      <c r="C131">
        <v>39650</v>
      </c>
      <c r="D131">
        <v>45300</v>
      </c>
      <c r="E131">
        <v>50950</v>
      </c>
      <c r="F131">
        <v>56600</v>
      </c>
      <c r="G131">
        <v>61150</v>
      </c>
      <c r="H131">
        <v>65700</v>
      </c>
      <c r="I131">
        <v>70200</v>
      </c>
      <c r="J131">
        <v>74750</v>
      </c>
      <c r="K131">
        <v>23800</v>
      </c>
      <c r="L131">
        <v>27200</v>
      </c>
      <c r="M131">
        <v>30600</v>
      </c>
      <c r="N131">
        <v>33950</v>
      </c>
      <c r="O131">
        <v>36700</v>
      </c>
      <c r="P131">
        <v>39400</v>
      </c>
      <c r="Q131">
        <v>42100</v>
      </c>
      <c r="R131">
        <v>46630</v>
      </c>
      <c r="S131">
        <v>62600</v>
      </c>
      <c r="T131">
        <v>71550</v>
      </c>
      <c r="U131">
        <v>80500</v>
      </c>
      <c r="V131">
        <v>89400</v>
      </c>
      <c r="W131">
        <v>96600</v>
      </c>
      <c r="X131">
        <v>103750</v>
      </c>
      <c r="Y131">
        <v>110900</v>
      </c>
      <c r="Z131">
        <v>118050</v>
      </c>
      <c r="AA131">
        <v>9999</v>
      </c>
      <c r="AB131" t="s">
        <v>263</v>
      </c>
      <c r="AC131" t="s">
        <v>416</v>
      </c>
      <c r="AD131">
        <v>1</v>
      </c>
    </row>
    <row r="132" spans="1:30">
      <c r="A132" t="s">
        <v>264</v>
      </c>
      <c r="C132">
        <v>23850</v>
      </c>
      <c r="D132">
        <v>27250</v>
      </c>
      <c r="E132">
        <v>30650</v>
      </c>
      <c r="F132">
        <v>34050</v>
      </c>
      <c r="G132">
        <v>36800</v>
      </c>
      <c r="H132">
        <v>39500</v>
      </c>
      <c r="I132">
        <v>42250</v>
      </c>
      <c r="J132">
        <v>44950</v>
      </c>
      <c r="K132">
        <v>14350</v>
      </c>
      <c r="L132">
        <v>18310</v>
      </c>
      <c r="M132">
        <v>23030</v>
      </c>
      <c r="N132">
        <v>27750</v>
      </c>
      <c r="O132">
        <v>32470</v>
      </c>
      <c r="P132">
        <v>37190</v>
      </c>
      <c r="Q132">
        <v>41910</v>
      </c>
      <c r="R132">
        <v>44950</v>
      </c>
      <c r="S132">
        <v>38150</v>
      </c>
      <c r="T132">
        <v>43600</v>
      </c>
      <c r="U132">
        <v>49050</v>
      </c>
      <c r="V132">
        <v>54450</v>
      </c>
      <c r="W132">
        <v>58850</v>
      </c>
      <c r="X132">
        <v>63200</v>
      </c>
      <c r="Y132">
        <v>67550</v>
      </c>
      <c r="Z132">
        <v>71900</v>
      </c>
      <c r="AA132">
        <v>9999</v>
      </c>
      <c r="AB132" t="s">
        <v>264</v>
      </c>
      <c r="AC132" t="s">
        <v>416</v>
      </c>
      <c r="AD132">
        <v>0</v>
      </c>
    </row>
    <row r="133" spans="1:30">
      <c r="A133" t="s">
        <v>265</v>
      </c>
      <c r="C133">
        <v>25500</v>
      </c>
      <c r="D133">
        <v>29150</v>
      </c>
      <c r="E133">
        <v>32800</v>
      </c>
      <c r="F133">
        <v>36400</v>
      </c>
      <c r="G133">
        <v>39350</v>
      </c>
      <c r="H133">
        <v>42250</v>
      </c>
      <c r="I133">
        <v>45150</v>
      </c>
      <c r="J133">
        <v>48050</v>
      </c>
      <c r="K133">
        <v>15300</v>
      </c>
      <c r="L133">
        <v>18310</v>
      </c>
      <c r="M133">
        <v>23030</v>
      </c>
      <c r="N133">
        <v>27750</v>
      </c>
      <c r="O133">
        <v>32470</v>
      </c>
      <c r="P133">
        <v>37190</v>
      </c>
      <c r="Q133">
        <v>41910</v>
      </c>
      <c r="R133">
        <v>46630</v>
      </c>
      <c r="S133">
        <v>40800</v>
      </c>
      <c r="T133">
        <v>46600</v>
      </c>
      <c r="U133">
        <v>52450</v>
      </c>
      <c r="V133">
        <v>58250</v>
      </c>
      <c r="W133">
        <v>62950</v>
      </c>
      <c r="X133">
        <v>67600</v>
      </c>
      <c r="Y133">
        <v>72250</v>
      </c>
      <c r="Z133">
        <v>76900</v>
      </c>
      <c r="AA133">
        <v>9999</v>
      </c>
      <c r="AB133" t="s">
        <v>265</v>
      </c>
      <c r="AC133" t="s">
        <v>416</v>
      </c>
      <c r="AD133">
        <v>0</v>
      </c>
    </row>
    <row r="134" spans="1:30">
      <c r="A134" t="s">
        <v>266</v>
      </c>
      <c r="C134">
        <v>25700</v>
      </c>
      <c r="D134">
        <v>29400</v>
      </c>
      <c r="E134">
        <v>33050</v>
      </c>
      <c r="F134">
        <v>36700</v>
      </c>
      <c r="G134">
        <v>39650</v>
      </c>
      <c r="H134">
        <v>42600</v>
      </c>
      <c r="I134">
        <v>45550</v>
      </c>
      <c r="J134">
        <v>48450</v>
      </c>
      <c r="K134">
        <v>15400</v>
      </c>
      <c r="L134">
        <v>18310</v>
      </c>
      <c r="M134">
        <v>23030</v>
      </c>
      <c r="N134">
        <v>27750</v>
      </c>
      <c r="O134">
        <v>32470</v>
      </c>
      <c r="P134">
        <v>37190</v>
      </c>
      <c r="Q134">
        <v>41910</v>
      </c>
      <c r="R134">
        <v>46630</v>
      </c>
      <c r="S134">
        <v>41100</v>
      </c>
      <c r="T134">
        <v>47000</v>
      </c>
      <c r="U134">
        <v>52850</v>
      </c>
      <c r="V134">
        <v>58700</v>
      </c>
      <c r="W134">
        <v>63400</v>
      </c>
      <c r="X134">
        <v>68100</v>
      </c>
      <c r="Y134">
        <v>72800</v>
      </c>
      <c r="Z134">
        <v>77500</v>
      </c>
      <c r="AA134">
        <v>9999</v>
      </c>
      <c r="AB134" t="s">
        <v>266</v>
      </c>
      <c r="AC134" t="s">
        <v>416</v>
      </c>
      <c r="AD134">
        <v>0</v>
      </c>
    </row>
    <row r="135" spans="1:30">
      <c r="A135" t="s">
        <v>267</v>
      </c>
      <c r="C135">
        <v>23850</v>
      </c>
      <c r="D135">
        <v>27250</v>
      </c>
      <c r="E135">
        <v>30650</v>
      </c>
      <c r="F135">
        <v>34050</v>
      </c>
      <c r="G135">
        <v>36800</v>
      </c>
      <c r="H135">
        <v>39500</v>
      </c>
      <c r="I135">
        <v>42250</v>
      </c>
      <c r="J135">
        <v>44950</v>
      </c>
      <c r="K135">
        <v>14350</v>
      </c>
      <c r="L135">
        <v>18310</v>
      </c>
      <c r="M135">
        <v>23030</v>
      </c>
      <c r="N135">
        <v>27750</v>
      </c>
      <c r="O135">
        <v>32470</v>
      </c>
      <c r="P135">
        <v>37190</v>
      </c>
      <c r="Q135">
        <v>41910</v>
      </c>
      <c r="R135">
        <v>44950</v>
      </c>
      <c r="S135">
        <v>38150</v>
      </c>
      <c r="T135">
        <v>43600</v>
      </c>
      <c r="U135">
        <v>49050</v>
      </c>
      <c r="V135">
        <v>54450</v>
      </c>
      <c r="W135">
        <v>58850</v>
      </c>
      <c r="X135">
        <v>63200</v>
      </c>
      <c r="Y135">
        <v>67550</v>
      </c>
      <c r="Z135">
        <v>71900</v>
      </c>
      <c r="AA135">
        <v>9999</v>
      </c>
      <c r="AB135" t="s">
        <v>267</v>
      </c>
      <c r="AC135" t="s">
        <v>416</v>
      </c>
      <c r="AD135">
        <v>0</v>
      </c>
    </row>
    <row r="136" spans="1:30">
      <c r="A136" t="s">
        <v>268</v>
      </c>
      <c r="C136">
        <v>27500</v>
      </c>
      <c r="D136">
        <v>31400</v>
      </c>
      <c r="E136">
        <v>35350</v>
      </c>
      <c r="F136">
        <v>39250</v>
      </c>
      <c r="G136">
        <v>42400</v>
      </c>
      <c r="H136">
        <v>45550</v>
      </c>
      <c r="I136">
        <v>48700</v>
      </c>
      <c r="J136">
        <v>51850</v>
      </c>
      <c r="K136">
        <v>16500</v>
      </c>
      <c r="L136">
        <v>18850</v>
      </c>
      <c r="M136">
        <v>23030</v>
      </c>
      <c r="N136">
        <v>27750</v>
      </c>
      <c r="O136">
        <v>32470</v>
      </c>
      <c r="P136">
        <v>37190</v>
      </c>
      <c r="Q136">
        <v>41910</v>
      </c>
      <c r="R136">
        <v>46630</v>
      </c>
      <c r="S136">
        <v>44000</v>
      </c>
      <c r="T136">
        <v>50250</v>
      </c>
      <c r="U136">
        <v>56550</v>
      </c>
      <c r="V136">
        <v>62800</v>
      </c>
      <c r="W136">
        <v>67850</v>
      </c>
      <c r="X136">
        <v>72850</v>
      </c>
      <c r="Y136">
        <v>77900</v>
      </c>
      <c r="Z136">
        <v>82900</v>
      </c>
      <c r="AA136">
        <v>9999</v>
      </c>
      <c r="AB136" t="s">
        <v>268</v>
      </c>
      <c r="AC136" t="s">
        <v>416</v>
      </c>
      <c r="AD136">
        <v>0</v>
      </c>
    </row>
    <row r="137" spans="1:30">
      <c r="A137" t="s">
        <v>269</v>
      </c>
      <c r="C137">
        <v>23850</v>
      </c>
      <c r="D137">
        <v>27250</v>
      </c>
      <c r="E137">
        <v>30650</v>
      </c>
      <c r="F137">
        <v>34050</v>
      </c>
      <c r="G137">
        <v>36800</v>
      </c>
      <c r="H137">
        <v>39500</v>
      </c>
      <c r="I137">
        <v>42250</v>
      </c>
      <c r="J137">
        <v>44950</v>
      </c>
      <c r="K137">
        <v>14350</v>
      </c>
      <c r="L137">
        <v>18310</v>
      </c>
      <c r="M137">
        <v>23030</v>
      </c>
      <c r="N137">
        <v>27750</v>
      </c>
      <c r="O137">
        <v>32470</v>
      </c>
      <c r="P137">
        <v>37190</v>
      </c>
      <c r="Q137">
        <v>41910</v>
      </c>
      <c r="R137">
        <v>44950</v>
      </c>
      <c r="S137">
        <v>38150</v>
      </c>
      <c r="T137">
        <v>43600</v>
      </c>
      <c r="U137">
        <v>49050</v>
      </c>
      <c r="V137">
        <v>54450</v>
      </c>
      <c r="W137">
        <v>58850</v>
      </c>
      <c r="X137">
        <v>63200</v>
      </c>
      <c r="Y137">
        <v>67550</v>
      </c>
      <c r="Z137">
        <v>71900</v>
      </c>
      <c r="AA137">
        <v>9999</v>
      </c>
      <c r="AB137" t="s">
        <v>269</v>
      </c>
      <c r="AC137" t="s">
        <v>416</v>
      </c>
      <c r="AD137">
        <v>0</v>
      </c>
    </row>
    <row r="138" spans="1:30">
      <c r="A138" t="s">
        <v>270</v>
      </c>
      <c r="C138">
        <v>23850</v>
      </c>
      <c r="D138">
        <v>27250</v>
      </c>
      <c r="E138">
        <v>30650</v>
      </c>
      <c r="F138">
        <v>34050</v>
      </c>
      <c r="G138">
        <v>36800</v>
      </c>
      <c r="H138">
        <v>39500</v>
      </c>
      <c r="I138">
        <v>42250</v>
      </c>
      <c r="J138">
        <v>44950</v>
      </c>
      <c r="K138">
        <v>14350</v>
      </c>
      <c r="L138">
        <v>18310</v>
      </c>
      <c r="M138">
        <v>23030</v>
      </c>
      <c r="N138">
        <v>27750</v>
      </c>
      <c r="O138">
        <v>32470</v>
      </c>
      <c r="P138">
        <v>37190</v>
      </c>
      <c r="Q138">
        <v>41910</v>
      </c>
      <c r="R138">
        <v>44950</v>
      </c>
      <c r="S138">
        <v>38150</v>
      </c>
      <c r="T138">
        <v>43600</v>
      </c>
      <c r="U138">
        <v>49050</v>
      </c>
      <c r="V138">
        <v>54450</v>
      </c>
      <c r="W138">
        <v>58850</v>
      </c>
      <c r="X138">
        <v>63200</v>
      </c>
      <c r="Y138">
        <v>67550</v>
      </c>
      <c r="Z138">
        <v>71900</v>
      </c>
      <c r="AA138">
        <v>9999</v>
      </c>
      <c r="AB138" t="s">
        <v>270</v>
      </c>
      <c r="AC138" t="s">
        <v>416</v>
      </c>
      <c r="AD138">
        <v>0</v>
      </c>
    </row>
    <row r="139" spans="1:30">
      <c r="A139" t="s">
        <v>271</v>
      </c>
      <c r="C139">
        <v>24300</v>
      </c>
      <c r="D139">
        <v>27750</v>
      </c>
      <c r="E139">
        <v>31200</v>
      </c>
      <c r="F139">
        <v>34650</v>
      </c>
      <c r="G139">
        <v>37450</v>
      </c>
      <c r="H139">
        <v>40200</v>
      </c>
      <c r="I139">
        <v>43000</v>
      </c>
      <c r="J139">
        <v>45750</v>
      </c>
      <c r="K139">
        <v>14600</v>
      </c>
      <c r="L139">
        <v>18310</v>
      </c>
      <c r="M139">
        <v>23030</v>
      </c>
      <c r="N139">
        <v>27750</v>
      </c>
      <c r="O139">
        <v>32470</v>
      </c>
      <c r="P139">
        <v>37190</v>
      </c>
      <c r="Q139">
        <v>41910</v>
      </c>
      <c r="R139">
        <v>45750</v>
      </c>
      <c r="S139">
        <v>38850</v>
      </c>
      <c r="T139">
        <v>44400</v>
      </c>
      <c r="U139">
        <v>49950</v>
      </c>
      <c r="V139">
        <v>55450</v>
      </c>
      <c r="W139">
        <v>59900</v>
      </c>
      <c r="X139">
        <v>64350</v>
      </c>
      <c r="Y139">
        <v>68800</v>
      </c>
      <c r="Z139">
        <v>73200</v>
      </c>
      <c r="AA139">
        <v>9999</v>
      </c>
      <c r="AB139" t="s">
        <v>271</v>
      </c>
      <c r="AC139" t="s">
        <v>416</v>
      </c>
      <c r="AD139">
        <v>0</v>
      </c>
    </row>
    <row r="140" spans="1:30">
      <c r="A140" t="s">
        <v>272</v>
      </c>
      <c r="C140">
        <v>23850</v>
      </c>
      <c r="D140">
        <v>27250</v>
      </c>
      <c r="E140">
        <v>30650</v>
      </c>
      <c r="F140">
        <v>34050</v>
      </c>
      <c r="G140">
        <v>36800</v>
      </c>
      <c r="H140">
        <v>39500</v>
      </c>
      <c r="I140">
        <v>42250</v>
      </c>
      <c r="J140">
        <v>44950</v>
      </c>
      <c r="K140">
        <v>14350</v>
      </c>
      <c r="L140">
        <v>18310</v>
      </c>
      <c r="M140">
        <v>23030</v>
      </c>
      <c r="N140">
        <v>27750</v>
      </c>
      <c r="O140">
        <v>32470</v>
      </c>
      <c r="P140">
        <v>37190</v>
      </c>
      <c r="Q140">
        <v>41910</v>
      </c>
      <c r="R140">
        <v>44950</v>
      </c>
      <c r="S140">
        <v>38150</v>
      </c>
      <c r="T140">
        <v>43600</v>
      </c>
      <c r="U140">
        <v>49050</v>
      </c>
      <c r="V140">
        <v>54450</v>
      </c>
      <c r="W140">
        <v>58850</v>
      </c>
      <c r="X140">
        <v>63200</v>
      </c>
      <c r="Y140">
        <v>67550</v>
      </c>
      <c r="Z140">
        <v>71900</v>
      </c>
      <c r="AA140">
        <v>9999</v>
      </c>
      <c r="AB140" t="s">
        <v>272</v>
      </c>
      <c r="AC140" t="s">
        <v>416</v>
      </c>
      <c r="AD140">
        <v>0</v>
      </c>
    </row>
    <row r="141" spans="1:30">
      <c r="A141" t="s">
        <v>273</v>
      </c>
      <c r="C141">
        <v>23850</v>
      </c>
      <c r="D141">
        <v>27250</v>
      </c>
      <c r="E141">
        <v>30650</v>
      </c>
      <c r="F141">
        <v>34050</v>
      </c>
      <c r="G141">
        <v>36800</v>
      </c>
      <c r="H141">
        <v>39500</v>
      </c>
      <c r="I141">
        <v>42250</v>
      </c>
      <c r="J141">
        <v>44950</v>
      </c>
      <c r="K141">
        <v>14350</v>
      </c>
      <c r="L141">
        <v>18310</v>
      </c>
      <c r="M141">
        <v>23030</v>
      </c>
      <c r="N141">
        <v>27750</v>
      </c>
      <c r="O141">
        <v>32470</v>
      </c>
      <c r="P141">
        <v>37190</v>
      </c>
      <c r="Q141">
        <v>41910</v>
      </c>
      <c r="R141">
        <v>44950</v>
      </c>
      <c r="S141">
        <v>38150</v>
      </c>
      <c r="T141">
        <v>43600</v>
      </c>
      <c r="U141">
        <v>49050</v>
      </c>
      <c r="V141">
        <v>54450</v>
      </c>
      <c r="W141">
        <v>58850</v>
      </c>
      <c r="X141">
        <v>63200</v>
      </c>
      <c r="Y141">
        <v>67550</v>
      </c>
      <c r="Z141">
        <v>71900</v>
      </c>
      <c r="AA141">
        <v>9999</v>
      </c>
      <c r="AB141" t="s">
        <v>273</v>
      </c>
      <c r="AC141" t="s">
        <v>416</v>
      </c>
      <c r="AD141">
        <v>0</v>
      </c>
    </row>
    <row r="142" spans="1:30">
      <c r="A142" t="s">
        <v>274</v>
      </c>
      <c r="C142">
        <v>28450</v>
      </c>
      <c r="D142">
        <v>32500</v>
      </c>
      <c r="E142">
        <v>36550</v>
      </c>
      <c r="F142">
        <v>40600</v>
      </c>
      <c r="G142">
        <v>43850</v>
      </c>
      <c r="H142">
        <v>47100</v>
      </c>
      <c r="I142">
        <v>50350</v>
      </c>
      <c r="J142">
        <v>53600</v>
      </c>
      <c r="K142">
        <v>17050</v>
      </c>
      <c r="L142">
        <v>19500</v>
      </c>
      <c r="M142">
        <v>23030</v>
      </c>
      <c r="N142">
        <v>27750</v>
      </c>
      <c r="O142">
        <v>32470</v>
      </c>
      <c r="P142">
        <v>37190</v>
      </c>
      <c r="Q142">
        <v>41910</v>
      </c>
      <c r="R142">
        <v>46630</v>
      </c>
      <c r="S142">
        <v>45500</v>
      </c>
      <c r="T142">
        <v>52000</v>
      </c>
      <c r="U142">
        <v>58500</v>
      </c>
      <c r="V142">
        <v>64950</v>
      </c>
      <c r="W142">
        <v>70150</v>
      </c>
      <c r="X142">
        <v>75350</v>
      </c>
      <c r="Y142">
        <v>80550</v>
      </c>
      <c r="Z142">
        <v>85750</v>
      </c>
      <c r="AA142">
        <v>9999</v>
      </c>
      <c r="AB142" t="s">
        <v>274</v>
      </c>
      <c r="AC142" t="s">
        <v>416</v>
      </c>
      <c r="AD142">
        <v>1</v>
      </c>
    </row>
    <row r="143" spans="1:30">
      <c r="A143" t="s">
        <v>275</v>
      </c>
      <c r="C143">
        <v>23850</v>
      </c>
      <c r="D143">
        <v>27250</v>
      </c>
      <c r="E143">
        <v>30650</v>
      </c>
      <c r="F143">
        <v>34050</v>
      </c>
      <c r="G143">
        <v>36800</v>
      </c>
      <c r="H143">
        <v>39500</v>
      </c>
      <c r="I143">
        <v>42250</v>
      </c>
      <c r="J143">
        <v>44950</v>
      </c>
      <c r="K143">
        <v>14350</v>
      </c>
      <c r="L143">
        <v>18310</v>
      </c>
      <c r="M143">
        <v>23030</v>
      </c>
      <c r="N143">
        <v>27750</v>
      </c>
      <c r="O143">
        <v>32470</v>
      </c>
      <c r="P143">
        <v>37190</v>
      </c>
      <c r="Q143">
        <v>41910</v>
      </c>
      <c r="R143">
        <v>44950</v>
      </c>
      <c r="S143">
        <v>38150</v>
      </c>
      <c r="T143">
        <v>43600</v>
      </c>
      <c r="U143">
        <v>49050</v>
      </c>
      <c r="V143">
        <v>54450</v>
      </c>
      <c r="W143">
        <v>58850</v>
      </c>
      <c r="X143">
        <v>63200</v>
      </c>
      <c r="Y143">
        <v>67550</v>
      </c>
      <c r="Z143">
        <v>71900</v>
      </c>
      <c r="AA143">
        <v>9999</v>
      </c>
      <c r="AB143" t="s">
        <v>275</v>
      </c>
      <c r="AC143" t="s">
        <v>416</v>
      </c>
      <c r="AD143">
        <v>0</v>
      </c>
    </row>
    <row r="144" spans="1:30">
      <c r="A144" t="s">
        <v>276</v>
      </c>
      <c r="C144">
        <v>26400</v>
      </c>
      <c r="D144">
        <v>30200</v>
      </c>
      <c r="E144">
        <v>33950</v>
      </c>
      <c r="F144">
        <v>37700</v>
      </c>
      <c r="G144">
        <v>40750</v>
      </c>
      <c r="H144">
        <v>43750</v>
      </c>
      <c r="I144">
        <v>46750</v>
      </c>
      <c r="J144">
        <v>49800</v>
      </c>
      <c r="K144">
        <v>15850</v>
      </c>
      <c r="L144">
        <v>18310</v>
      </c>
      <c r="M144">
        <v>23030</v>
      </c>
      <c r="N144">
        <v>27750</v>
      </c>
      <c r="O144">
        <v>32470</v>
      </c>
      <c r="P144">
        <v>37190</v>
      </c>
      <c r="Q144">
        <v>41910</v>
      </c>
      <c r="R144">
        <v>46630</v>
      </c>
      <c r="S144">
        <v>42250</v>
      </c>
      <c r="T144">
        <v>48250</v>
      </c>
      <c r="U144">
        <v>54300</v>
      </c>
      <c r="V144">
        <v>60300</v>
      </c>
      <c r="W144">
        <v>65150</v>
      </c>
      <c r="X144">
        <v>69950</v>
      </c>
      <c r="Y144">
        <v>74800</v>
      </c>
      <c r="Z144">
        <v>79600</v>
      </c>
      <c r="AA144">
        <v>9999</v>
      </c>
      <c r="AB144" t="s">
        <v>276</v>
      </c>
      <c r="AC144" t="s">
        <v>416</v>
      </c>
      <c r="AD144">
        <v>0</v>
      </c>
    </row>
    <row r="145" spans="1:30">
      <c r="A145" t="s">
        <v>277</v>
      </c>
      <c r="C145">
        <v>24850</v>
      </c>
      <c r="D145">
        <v>28400</v>
      </c>
      <c r="E145">
        <v>31950</v>
      </c>
      <c r="F145">
        <v>35500</v>
      </c>
      <c r="G145">
        <v>38350</v>
      </c>
      <c r="H145">
        <v>41200</v>
      </c>
      <c r="I145">
        <v>44050</v>
      </c>
      <c r="J145">
        <v>46900</v>
      </c>
      <c r="K145">
        <v>14950</v>
      </c>
      <c r="L145">
        <v>18310</v>
      </c>
      <c r="M145">
        <v>23030</v>
      </c>
      <c r="N145">
        <v>27750</v>
      </c>
      <c r="O145">
        <v>32470</v>
      </c>
      <c r="P145">
        <v>37190</v>
      </c>
      <c r="Q145">
        <v>41910</v>
      </c>
      <c r="R145">
        <v>46630</v>
      </c>
      <c r="S145">
        <v>39800</v>
      </c>
      <c r="T145">
        <v>45450</v>
      </c>
      <c r="U145">
        <v>51150</v>
      </c>
      <c r="V145">
        <v>56800</v>
      </c>
      <c r="W145">
        <v>61350</v>
      </c>
      <c r="X145">
        <v>65900</v>
      </c>
      <c r="Y145">
        <v>70450</v>
      </c>
      <c r="Z145">
        <v>75000</v>
      </c>
      <c r="AA145">
        <v>9999</v>
      </c>
      <c r="AB145" t="s">
        <v>277</v>
      </c>
      <c r="AC145" t="s">
        <v>416</v>
      </c>
      <c r="AD145">
        <v>0</v>
      </c>
    </row>
    <row r="146" spans="1:30">
      <c r="A146" t="s">
        <v>278</v>
      </c>
      <c r="C146">
        <v>24100</v>
      </c>
      <c r="D146">
        <v>27550</v>
      </c>
      <c r="E146">
        <v>31000</v>
      </c>
      <c r="F146">
        <v>34400</v>
      </c>
      <c r="G146">
        <v>37200</v>
      </c>
      <c r="H146">
        <v>39950</v>
      </c>
      <c r="I146">
        <v>42700</v>
      </c>
      <c r="J146">
        <v>45450</v>
      </c>
      <c r="K146">
        <v>14500</v>
      </c>
      <c r="L146">
        <v>18310</v>
      </c>
      <c r="M146">
        <v>23030</v>
      </c>
      <c r="N146">
        <v>27750</v>
      </c>
      <c r="O146">
        <v>32470</v>
      </c>
      <c r="P146">
        <v>37190</v>
      </c>
      <c r="Q146">
        <v>41910</v>
      </c>
      <c r="R146">
        <v>45450</v>
      </c>
      <c r="S146">
        <v>38550</v>
      </c>
      <c r="T146">
        <v>44050</v>
      </c>
      <c r="U146">
        <v>49550</v>
      </c>
      <c r="V146">
        <v>55050</v>
      </c>
      <c r="W146">
        <v>59500</v>
      </c>
      <c r="X146">
        <v>63900</v>
      </c>
      <c r="Y146">
        <v>68300</v>
      </c>
      <c r="Z146">
        <v>72700</v>
      </c>
      <c r="AA146">
        <v>9999</v>
      </c>
      <c r="AB146" t="s">
        <v>278</v>
      </c>
      <c r="AC146" t="s">
        <v>416</v>
      </c>
      <c r="AD146">
        <v>0</v>
      </c>
    </row>
    <row r="147" spans="1:30">
      <c r="A147" t="s">
        <v>279</v>
      </c>
      <c r="C147">
        <v>31050</v>
      </c>
      <c r="D147">
        <v>35450</v>
      </c>
      <c r="E147">
        <v>39900</v>
      </c>
      <c r="F147">
        <v>44300</v>
      </c>
      <c r="G147">
        <v>47850</v>
      </c>
      <c r="H147">
        <v>51400</v>
      </c>
      <c r="I147">
        <v>54950</v>
      </c>
      <c r="J147">
        <v>58500</v>
      </c>
      <c r="K147">
        <v>18650</v>
      </c>
      <c r="L147">
        <v>21300</v>
      </c>
      <c r="M147">
        <v>23950</v>
      </c>
      <c r="N147">
        <v>27750</v>
      </c>
      <c r="O147">
        <v>32470</v>
      </c>
      <c r="P147">
        <v>37190</v>
      </c>
      <c r="Q147">
        <v>41910</v>
      </c>
      <c r="R147">
        <v>46630</v>
      </c>
      <c r="S147">
        <v>49600</v>
      </c>
      <c r="T147">
        <v>56700</v>
      </c>
      <c r="U147">
        <v>63800</v>
      </c>
      <c r="V147">
        <v>70850</v>
      </c>
      <c r="W147">
        <v>76550</v>
      </c>
      <c r="X147">
        <v>82200</v>
      </c>
      <c r="Y147">
        <v>87900</v>
      </c>
      <c r="Z147">
        <v>93550</v>
      </c>
      <c r="AA147">
        <v>3360</v>
      </c>
      <c r="AB147" t="s">
        <v>279</v>
      </c>
      <c r="AC147" t="s">
        <v>416</v>
      </c>
      <c r="AD147">
        <v>1</v>
      </c>
    </row>
    <row r="148" spans="1:30">
      <c r="A148" t="s">
        <v>280</v>
      </c>
      <c r="C148">
        <v>23850</v>
      </c>
      <c r="D148">
        <v>27250</v>
      </c>
      <c r="E148">
        <v>30650</v>
      </c>
      <c r="F148">
        <v>34050</v>
      </c>
      <c r="G148">
        <v>36800</v>
      </c>
      <c r="H148">
        <v>39500</v>
      </c>
      <c r="I148">
        <v>42250</v>
      </c>
      <c r="J148">
        <v>44950</v>
      </c>
      <c r="K148">
        <v>14350</v>
      </c>
      <c r="L148">
        <v>18310</v>
      </c>
      <c r="M148">
        <v>23030</v>
      </c>
      <c r="N148">
        <v>27750</v>
      </c>
      <c r="O148">
        <v>32470</v>
      </c>
      <c r="P148">
        <v>37190</v>
      </c>
      <c r="Q148">
        <v>41910</v>
      </c>
      <c r="R148">
        <v>44950</v>
      </c>
      <c r="S148">
        <v>38150</v>
      </c>
      <c r="T148">
        <v>43600</v>
      </c>
      <c r="U148">
        <v>49050</v>
      </c>
      <c r="V148">
        <v>54450</v>
      </c>
      <c r="W148">
        <v>58850</v>
      </c>
      <c r="X148">
        <v>63200</v>
      </c>
      <c r="Y148">
        <v>67550</v>
      </c>
      <c r="Z148">
        <v>71900</v>
      </c>
      <c r="AA148">
        <v>9999</v>
      </c>
      <c r="AB148" t="s">
        <v>280</v>
      </c>
      <c r="AC148" t="s">
        <v>416</v>
      </c>
      <c r="AD148">
        <v>0</v>
      </c>
    </row>
    <row r="149" spans="1:30">
      <c r="A149" t="s">
        <v>281</v>
      </c>
      <c r="C149">
        <v>26000</v>
      </c>
      <c r="D149">
        <v>29700</v>
      </c>
      <c r="E149">
        <v>33400</v>
      </c>
      <c r="F149">
        <v>37100</v>
      </c>
      <c r="G149">
        <v>40100</v>
      </c>
      <c r="H149">
        <v>43050</v>
      </c>
      <c r="I149">
        <v>46050</v>
      </c>
      <c r="J149">
        <v>49000</v>
      </c>
      <c r="K149">
        <v>15600</v>
      </c>
      <c r="L149">
        <v>18310</v>
      </c>
      <c r="M149">
        <v>23030</v>
      </c>
      <c r="N149">
        <v>27750</v>
      </c>
      <c r="O149">
        <v>32470</v>
      </c>
      <c r="P149">
        <v>37190</v>
      </c>
      <c r="Q149">
        <v>41910</v>
      </c>
      <c r="R149">
        <v>46630</v>
      </c>
      <c r="S149">
        <v>41550</v>
      </c>
      <c r="T149">
        <v>47500</v>
      </c>
      <c r="U149">
        <v>53450</v>
      </c>
      <c r="V149">
        <v>59350</v>
      </c>
      <c r="W149">
        <v>64100</v>
      </c>
      <c r="X149">
        <v>68850</v>
      </c>
      <c r="Y149">
        <v>73600</v>
      </c>
      <c r="Z149">
        <v>78350</v>
      </c>
      <c r="AA149">
        <v>9999</v>
      </c>
      <c r="AB149" t="s">
        <v>281</v>
      </c>
      <c r="AC149" t="s">
        <v>416</v>
      </c>
      <c r="AD149">
        <v>0</v>
      </c>
    </row>
    <row r="150" spans="1:30">
      <c r="A150" t="s">
        <v>282</v>
      </c>
      <c r="C150">
        <v>25750</v>
      </c>
      <c r="D150">
        <v>29400</v>
      </c>
      <c r="E150">
        <v>33100</v>
      </c>
      <c r="F150">
        <v>36750</v>
      </c>
      <c r="G150">
        <v>39700</v>
      </c>
      <c r="H150">
        <v>42650</v>
      </c>
      <c r="I150">
        <v>45600</v>
      </c>
      <c r="J150">
        <v>48550</v>
      </c>
      <c r="K150">
        <v>15450</v>
      </c>
      <c r="L150">
        <v>18310</v>
      </c>
      <c r="M150">
        <v>23030</v>
      </c>
      <c r="N150">
        <v>27750</v>
      </c>
      <c r="O150">
        <v>32470</v>
      </c>
      <c r="P150">
        <v>37190</v>
      </c>
      <c r="Q150">
        <v>41910</v>
      </c>
      <c r="R150">
        <v>46630</v>
      </c>
      <c r="S150">
        <v>41150</v>
      </c>
      <c r="T150">
        <v>47000</v>
      </c>
      <c r="U150">
        <v>52900</v>
      </c>
      <c r="V150">
        <v>58750</v>
      </c>
      <c r="W150">
        <v>63450</v>
      </c>
      <c r="X150">
        <v>68150</v>
      </c>
      <c r="Y150">
        <v>72850</v>
      </c>
      <c r="Z150">
        <v>77550</v>
      </c>
      <c r="AA150">
        <v>9999</v>
      </c>
      <c r="AB150" t="s">
        <v>282</v>
      </c>
      <c r="AC150" t="s">
        <v>416</v>
      </c>
      <c r="AD150">
        <v>0</v>
      </c>
    </row>
    <row r="151" spans="1:30">
      <c r="A151" t="s">
        <v>283</v>
      </c>
      <c r="C151">
        <v>24450</v>
      </c>
      <c r="D151">
        <v>27950</v>
      </c>
      <c r="E151">
        <v>31450</v>
      </c>
      <c r="F151">
        <v>34900</v>
      </c>
      <c r="G151">
        <v>37700</v>
      </c>
      <c r="H151">
        <v>40500</v>
      </c>
      <c r="I151">
        <v>43300</v>
      </c>
      <c r="J151">
        <v>46100</v>
      </c>
      <c r="K151">
        <v>14700</v>
      </c>
      <c r="L151">
        <v>18310</v>
      </c>
      <c r="M151">
        <v>23030</v>
      </c>
      <c r="N151">
        <v>27750</v>
      </c>
      <c r="O151">
        <v>32470</v>
      </c>
      <c r="P151">
        <v>37190</v>
      </c>
      <c r="Q151">
        <v>41910</v>
      </c>
      <c r="R151">
        <v>46100</v>
      </c>
      <c r="S151">
        <v>39100</v>
      </c>
      <c r="T151">
        <v>44700</v>
      </c>
      <c r="U151">
        <v>50300</v>
      </c>
      <c r="V151">
        <v>55850</v>
      </c>
      <c r="W151">
        <v>60350</v>
      </c>
      <c r="X151">
        <v>64800</v>
      </c>
      <c r="Y151">
        <v>69300</v>
      </c>
      <c r="Z151">
        <v>73750</v>
      </c>
      <c r="AA151">
        <v>9999</v>
      </c>
      <c r="AB151" t="s">
        <v>283</v>
      </c>
      <c r="AC151" t="s">
        <v>416</v>
      </c>
      <c r="AD151">
        <v>0</v>
      </c>
    </row>
    <row r="152" spans="1:30">
      <c r="A152" t="s">
        <v>284</v>
      </c>
      <c r="C152">
        <v>36250</v>
      </c>
      <c r="D152">
        <v>41400</v>
      </c>
      <c r="E152">
        <v>46600</v>
      </c>
      <c r="F152">
        <v>51750</v>
      </c>
      <c r="G152">
        <v>55900</v>
      </c>
      <c r="H152">
        <v>60050</v>
      </c>
      <c r="I152">
        <v>64200</v>
      </c>
      <c r="J152">
        <v>68350</v>
      </c>
      <c r="K152">
        <v>21750</v>
      </c>
      <c r="L152">
        <v>24850</v>
      </c>
      <c r="M152">
        <v>27950</v>
      </c>
      <c r="N152">
        <v>31050</v>
      </c>
      <c r="O152">
        <v>33550</v>
      </c>
      <c r="P152">
        <v>37190</v>
      </c>
      <c r="Q152">
        <v>41910</v>
      </c>
      <c r="R152">
        <v>46630</v>
      </c>
      <c r="S152">
        <v>58000</v>
      </c>
      <c r="T152">
        <v>66250</v>
      </c>
      <c r="U152">
        <v>74550</v>
      </c>
      <c r="V152">
        <v>82800</v>
      </c>
      <c r="W152">
        <v>89450</v>
      </c>
      <c r="X152">
        <v>96050</v>
      </c>
      <c r="Y152">
        <v>102700</v>
      </c>
      <c r="Z152">
        <v>109300</v>
      </c>
      <c r="AA152">
        <v>9999</v>
      </c>
      <c r="AB152" t="s">
        <v>284</v>
      </c>
      <c r="AC152" t="s">
        <v>416</v>
      </c>
      <c r="AD152">
        <v>0</v>
      </c>
    </row>
    <row r="153" spans="1:30">
      <c r="A153" t="s">
        <v>285</v>
      </c>
      <c r="C153">
        <v>27550</v>
      </c>
      <c r="D153">
        <v>31500</v>
      </c>
      <c r="E153">
        <v>35450</v>
      </c>
      <c r="F153">
        <v>39350</v>
      </c>
      <c r="G153">
        <v>42500</v>
      </c>
      <c r="H153">
        <v>45650</v>
      </c>
      <c r="I153">
        <v>48800</v>
      </c>
      <c r="J153">
        <v>51950</v>
      </c>
      <c r="K153">
        <v>16550</v>
      </c>
      <c r="L153">
        <v>18900</v>
      </c>
      <c r="M153">
        <v>23030</v>
      </c>
      <c r="N153">
        <v>27750</v>
      </c>
      <c r="O153">
        <v>32470</v>
      </c>
      <c r="P153">
        <v>37190</v>
      </c>
      <c r="Q153">
        <v>41910</v>
      </c>
      <c r="R153">
        <v>46630</v>
      </c>
      <c r="S153">
        <v>44100</v>
      </c>
      <c r="T153">
        <v>50400</v>
      </c>
      <c r="U153">
        <v>56700</v>
      </c>
      <c r="V153">
        <v>62950</v>
      </c>
      <c r="W153">
        <v>68000</v>
      </c>
      <c r="X153">
        <v>73050</v>
      </c>
      <c r="Y153">
        <v>78100</v>
      </c>
      <c r="Z153">
        <v>83100</v>
      </c>
      <c r="AA153">
        <v>4600</v>
      </c>
      <c r="AB153" t="s">
        <v>285</v>
      </c>
      <c r="AC153" t="s">
        <v>416</v>
      </c>
      <c r="AD153">
        <v>1</v>
      </c>
    </row>
    <row r="154" spans="1:30">
      <c r="A154" t="s">
        <v>286</v>
      </c>
      <c r="C154">
        <v>23850</v>
      </c>
      <c r="D154">
        <v>27250</v>
      </c>
      <c r="E154">
        <v>30650</v>
      </c>
      <c r="F154">
        <v>34050</v>
      </c>
      <c r="G154">
        <v>36800</v>
      </c>
      <c r="H154">
        <v>39500</v>
      </c>
      <c r="I154">
        <v>42250</v>
      </c>
      <c r="J154">
        <v>44950</v>
      </c>
      <c r="K154">
        <v>14350</v>
      </c>
      <c r="L154">
        <v>18310</v>
      </c>
      <c r="M154">
        <v>23030</v>
      </c>
      <c r="N154">
        <v>27750</v>
      </c>
      <c r="O154">
        <v>32470</v>
      </c>
      <c r="P154">
        <v>37190</v>
      </c>
      <c r="Q154">
        <v>41910</v>
      </c>
      <c r="R154">
        <v>44950</v>
      </c>
      <c r="S154">
        <v>38150</v>
      </c>
      <c r="T154">
        <v>43600</v>
      </c>
      <c r="U154">
        <v>49050</v>
      </c>
      <c r="V154">
        <v>54450</v>
      </c>
      <c r="W154">
        <v>58850</v>
      </c>
      <c r="X154">
        <v>63200</v>
      </c>
      <c r="Y154">
        <v>67550</v>
      </c>
      <c r="Z154">
        <v>71900</v>
      </c>
      <c r="AA154">
        <v>9999</v>
      </c>
      <c r="AB154" t="s">
        <v>286</v>
      </c>
      <c r="AC154" t="s">
        <v>416</v>
      </c>
      <c r="AD154">
        <v>1</v>
      </c>
    </row>
    <row r="155" spans="1:30">
      <c r="A155" t="s">
        <v>287</v>
      </c>
      <c r="C155">
        <v>23850</v>
      </c>
      <c r="D155">
        <v>27250</v>
      </c>
      <c r="E155">
        <v>30650</v>
      </c>
      <c r="F155">
        <v>34050</v>
      </c>
      <c r="G155">
        <v>36800</v>
      </c>
      <c r="H155">
        <v>39500</v>
      </c>
      <c r="I155">
        <v>42250</v>
      </c>
      <c r="J155">
        <v>44950</v>
      </c>
      <c r="K155">
        <v>14350</v>
      </c>
      <c r="L155">
        <v>18310</v>
      </c>
      <c r="M155">
        <v>23030</v>
      </c>
      <c r="N155">
        <v>27750</v>
      </c>
      <c r="O155">
        <v>32470</v>
      </c>
      <c r="P155">
        <v>37190</v>
      </c>
      <c r="Q155">
        <v>41910</v>
      </c>
      <c r="R155">
        <v>44950</v>
      </c>
      <c r="S155">
        <v>38150</v>
      </c>
      <c r="T155">
        <v>43600</v>
      </c>
      <c r="U155">
        <v>49050</v>
      </c>
      <c r="V155">
        <v>54450</v>
      </c>
      <c r="W155">
        <v>58850</v>
      </c>
      <c r="X155">
        <v>63200</v>
      </c>
      <c r="Y155">
        <v>67550</v>
      </c>
      <c r="Z155">
        <v>71900</v>
      </c>
      <c r="AA155">
        <v>9999</v>
      </c>
      <c r="AB155" t="s">
        <v>287</v>
      </c>
      <c r="AC155" t="s">
        <v>416</v>
      </c>
      <c r="AD155">
        <v>0</v>
      </c>
    </row>
    <row r="156" spans="1:30">
      <c r="A156" t="s">
        <v>288</v>
      </c>
      <c r="C156">
        <v>24500</v>
      </c>
      <c r="D156">
        <v>28000</v>
      </c>
      <c r="E156">
        <v>31500</v>
      </c>
      <c r="F156">
        <v>34950</v>
      </c>
      <c r="G156">
        <v>37750</v>
      </c>
      <c r="H156">
        <v>40550</v>
      </c>
      <c r="I156">
        <v>43350</v>
      </c>
      <c r="J156">
        <v>46150</v>
      </c>
      <c r="K156">
        <v>14700</v>
      </c>
      <c r="L156">
        <v>18310</v>
      </c>
      <c r="M156">
        <v>23030</v>
      </c>
      <c r="N156">
        <v>27750</v>
      </c>
      <c r="O156">
        <v>32470</v>
      </c>
      <c r="P156">
        <v>37190</v>
      </c>
      <c r="Q156">
        <v>41910</v>
      </c>
      <c r="R156">
        <v>46150</v>
      </c>
      <c r="S156">
        <v>39150</v>
      </c>
      <c r="T156">
        <v>44750</v>
      </c>
      <c r="U156">
        <v>50350</v>
      </c>
      <c r="V156">
        <v>55900</v>
      </c>
      <c r="W156">
        <v>60400</v>
      </c>
      <c r="X156">
        <v>64850</v>
      </c>
      <c r="Y156">
        <v>69350</v>
      </c>
      <c r="Z156">
        <v>73800</v>
      </c>
      <c r="AA156">
        <v>8800</v>
      </c>
      <c r="AB156" t="s">
        <v>288</v>
      </c>
      <c r="AC156" t="s">
        <v>416</v>
      </c>
      <c r="AD156">
        <v>1</v>
      </c>
    </row>
    <row r="157" spans="1:30">
      <c r="A157" t="s">
        <v>289</v>
      </c>
      <c r="C157">
        <v>28200</v>
      </c>
      <c r="D157">
        <v>32200</v>
      </c>
      <c r="E157">
        <v>36250</v>
      </c>
      <c r="F157">
        <v>40250</v>
      </c>
      <c r="G157">
        <v>43500</v>
      </c>
      <c r="H157">
        <v>46700</v>
      </c>
      <c r="I157">
        <v>49950</v>
      </c>
      <c r="J157">
        <v>53150</v>
      </c>
      <c r="K157">
        <v>16950</v>
      </c>
      <c r="L157">
        <v>19350</v>
      </c>
      <c r="M157">
        <v>23030</v>
      </c>
      <c r="N157">
        <v>27750</v>
      </c>
      <c r="O157">
        <v>32470</v>
      </c>
      <c r="P157">
        <v>37190</v>
      </c>
      <c r="Q157">
        <v>41910</v>
      </c>
      <c r="R157">
        <v>46630</v>
      </c>
      <c r="S157">
        <v>45100</v>
      </c>
      <c r="T157">
        <v>51550</v>
      </c>
      <c r="U157">
        <v>58000</v>
      </c>
      <c r="V157">
        <v>64400</v>
      </c>
      <c r="W157">
        <v>69600</v>
      </c>
      <c r="X157">
        <v>74750</v>
      </c>
      <c r="Y157">
        <v>79900</v>
      </c>
      <c r="Z157">
        <v>85050</v>
      </c>
      <c r="AA157">
        <v>9999</v>
      </c>
      <c r="AB157" t="s">
        <v>289</v>
      </c>
      <c r="AC157" t="s">
        <v>416</v>
      </c>
      <c r="AD157">
        <v>0</v>
      </c>
    </row>
    <row r="158" spans="1:30">
      <c r="A158" t="s">
        <v>290</v>
      </c>
      <c r="C158">
        <v>24600</v>
      </c>
      <c r="D158">
        <v>28100</v>
      </c>
      <c r="E158">
        <v>31600</v>
      </c>
      <c r="F158">
        <v>35100</v>
      </c>
      <c r="G158">
        <v>37950</v>
      </c>
      <c r="H158">
        <v>40750</v>
      </c>
      <c r="I158">
        <v>43550</v>
      </c>
      <c r="J158">
        <v>46350</v>
      </c>
      <c r="K158">
        <v>14750</v>
      </c>
      <c r="L158">
        <v>18310</v>
      </c>
      <c r="M158">
        <v>23030</v>
      </c>
      <c r="N158">
        <v>27750</v>
      </c>
      <c r="O158">
        <v>32470</v>
      </c>
      <c r="P158">
        <v>37190</v>
      </c>
      <c r="Q158">
        <v>41910</v>
      </c>
      <c r="R158">
        <v>46350</v>
      </c>
      <c r="S158">
        <v>39350</v>
      </c>
      <c r="T158">
        <v>44950</v>
      </c>
      <c r="U158">
        <v>50550</v>
      </c>
      <c r="V158">
        <v>56150</v>
      </c>
      <c r="W158">
        <v>60650</v>
      </c>
      <c r="X158">
        <v>65150</v>
      </c>
      <c r="Y158">
        <v>69650</v>
      </c>
      <c r="Z158">
        <v>74150</v>
      </c>
      <c r="AA158">
        <v>9999</v>
      </c>
      <c r="AB158" t="s">
        <v>290</v>
      </c>
      <c r="AC158" t="s">
        <v>416</v>
      </c>
      <c r="AD158">
        <v>0</v>
      </c>
    </row>
    <row r="159" spans="1:30">
      <c r="A159" t="s">
        <v>291</v>
      </c>
      <c r="C159">
        <v>23850</v>
      </c>
      <c r="D159">
        <v>27250</v>
      </c>
      <c r="E159">
        <v>30650</v>
      </c>
      <c r="F159">
        <v>34050</v>
      </c>
      <c r="G159">
        <v>36800</v>
      </c>
      <c r="H159">
        <v>39500</v>
      </c>
      <c r="I159">
        <v>42250</v>
      </c>
      <c r="J159">
        <v>44950</v>
      </c>
      <c r="K159">
        <v>14350</v>
      </c>
      <c r="L159">
        <v>18310</v>
      </c>
      <c r="M159">
        <v>23030</v>
      </c>
      <c r="N159">
        <v>27750</v>
      </c>
      <c r="O159">
        <v>32470</v>
      </c>
      <c r="P159">
        <v>37190</v>
      </c>
      <c r="Q159">
        <v>41910</v>
      </c>
      <c r="R159">
        <v>44950</v>
      </c>
      <c r="S159">
        <v>38150</v>
      </c>
      <c r="T159">
        <v>43600</v>
      </c>
      <c r="U159">
        <v>49050</v>
      </c>
      <c r="V159">
        <v>54450</v>
      </c>
      <c r="W159">
        <v>58850</v>
      </c>
      <c r="X159">
        <v>63200</v>
      </c>
      <c r="Y159">
        <v>67550</v>
      </c>
      <c r="Z159">
        <v>71900</v>
      </c>
      <c r="AA159">
        <v>9999</v>
      </c>
      <c r="AB159" t="s">
        <v>291</v>
      </c>
      <c r="AC159" t="s">
        <v>416</v>
      </c>
      <c r="AD159">
        <v>0</v>
      </c>
    </row>
    <row r="160" spans="1:30">
      <c r="A160" t="s">
        <v>292</v>
      </c>
      <c r="C160">
        <v>30500</v>
      </c>
      <c r="D160">
        <v>34850</v>
      </c>
      <c r="E160">
        <v>39200</v>
      </c>
      <c r="F160">
        <v>43550</v>
      </c>
      <c r="G160">
        <v>47050</v>
      </c>
      <c r="H160">
        <v>50550</v>
      </c>
      <c r="I160">
        <v>54050</v>
      </c>
      <c r="J160">
        <v>57500</v>
      </c>
      <c r="K160">
        <v>18350</v>
      </c>
      <c r="L160">
        <v>20950</v>
      </c>
      <c r="M160">
        <v>23550</v>
      </c>
      <c r="N160">
        <v>27750</v>
      </c>
      <c r="O160">
        <v>32470</v>
      </c>
      <c r="P160">
        <v>37190</v>
      </c>
      <c r="Q160">
        <v>41910</v>
      </c>
      <c r="R160">
        <v>46630</v>
      </c>
      <c r="S160">
        <v>48800</v>
      </c>
      <c r="T160">
        <v>55800</v>
      </c>
      <c r="U160">
        <v>62750</v>
      </c>
      <c r="V160">
        <v>69700</v>
      </c>
      <c r="W160">
        <v>75300</v>
      </c>
      <c r="X160">
        <v>80900</v>
      </c>
      <c r="Y160">
        <v>86450</v>
      </c>
      <c r="Z160">
        <v>92050</v>
      </c>
      <c r="AA160">
        <v>9999</v>
      </c>
      <c r="AB160" t="s">
        <v>292</v>
      </c>
      <c r="AC160" t="s">
        <v>416</v>
      </c>
      <c r="AD160">
        <v>1</v>
      </c>
    </row>
    <row r="161" spans="1:30">
      <c r="A161" t="s">
        <v>293</v>
      </c>
      <c r="C161">
        <v>23850</v>
      </c>
      <c r="D161">
        <v>27250</v>
      </c>
      <c r="E161">
        <v>30650</v>
      </c>
      <c r="F161">
        <v>34050</v>
      </c>
      <c r="G161">
        <v>36800</v>
      </c>
      <c r="H161">
        <v>39500</v>
      </c>
      <c r="I161">
        <v>42250</v>
      </c>
      <c r="J161">
        <v>44950</v>
      </c>
      <c r="K161">
        <v>14350</v>
      </c>
      <c r="L161">
        <v>18310</v>
      </c>
      <c r="M161">
        <v>23030</v>
      </c>
      <c r="N161">
        <v>27750</v>
      </c>
      <c r="O161">
        <v>32470</v>
      </c>
      <c r="P161">
        <v>37190</v>
      </c>
      <c r="Q161">
        <v>41910</v>
      </c>
      <c r="R161">
        <v>44950</v>
      </c>
      <c r="S161">
        <v>38150</v>
      </c>
      <c r="T161">
        <v>43600</v>
      </c>
      <c r="U161">
        <v>49050</v>
      </c>
      <c r="V161">
        <v>54450</v>
      </c>
      <c r="W161">
        <v>58850</v>
      </c>
      <c r="X161">
        <v>63200</v>
      </c>
      <c r="Y161">
        <v>67550</v>
      </c>
      <c r="Z161">
        <v>71900</v>
      </c>
      <c r="AA161">
        <v>9999</v>
      </c>
      <c r="AB161" t="s">
        <v>293</v>
      </c>
      <c r="AC161" t="s">
        <v>416</v>
      </c>
      <c r="AD161">
        <v>0</v>
      </c>
    </row>
    <row r="162" spans="1:30">
      <c r="A162" t="s">
        <v>294</v>
      </c>
      <c r="C162">
        <v>23850</v>
      </c>
      <c r="D162">
        <v>27250</v>
      </c>
      <c r="E162">
        <v>30650</v>
      </c>
      <c r="F162">
        <v>34050</v>
      </c>
      <c r="G162">
        <v>36800</v>
      </c>
      <c r="H162">
        <v>39500</v>
      </c>
      <c r="I162">
        <v>42250</v>
      </c>
      <c r="J162">
        <v>44950</v>
      </c>
      <c r="K162">
        <v>14350</v>
      </c>
      <c r="L162">
        <v>18310</v>
      </c>
      <c r="M162">
        <v>23030</v>
      </c>
      <c r="N162">
        <v>27750</v>
      </c>
      <c r="O162">
        <v>32470</v>
      </c>
      <c r="P162">
        <v>37190</v>
      </c>
      <c r="Q162">
        <v>41910</v>
      </c>
      <c r="R162">
        <v>44950</v>
      </c>
      <c r="S162">
        <v>38150</v>
      </c>
      <c r="T162">
        <v>43600</v>
      </c>
      <c r="U162">
        <v>49050</v>
      </c>
      <c r="V162">
        <v>54450</v>
      </c>
      <c r="W162">
        <v>58850</v>
      </c>
      <c r="X162">
        <v>63200</v>
      </c>
      <c r="Y162">
        <v>67550</v>
      </c>
      <c r="Z162">
        <v>71900</v>
      </c>
      <c r="AA162">
        <v>9999</v>
      </c>
      <c r="AB162" t="s">
        <v>294</v>
      </c>
      <c r="AC162" t="s">
        <v>416</v>
      </c>
      <c r="AD162">
        <v>0</v>
      </c>
    </row>
    <row r="163" spans="1:30">
      <c r="A163" t="s">
        <v>295</v>
      </c>
      <c r="C163">
        <v>23850</v>
      </c>
      <c r="D163">
        <v>27250</v>
      </c>
      <c r="E163">
        <v>30650</v>
      </c>
      <c r="F163">
        <v>34050</v>
      </c>
      <c r="G163">
        <v>36800</v>
      </c>
      <c r="H163">
        <v>39500</v>
      </c>
      <c r="I163">
        <v>42250</v>
      </c>
      <c r="J163">
        <v>44950</v>
      </c>
      <c r="K163">
        <v>14350</v>
      </c>
      <c r="L163">
        <v>18310</v>
      </c>
      <c r="M163">
        <v>23030</v>
      </c>
      <c r="N163">
        <v>27750</v>
      </c>
      <c r="O163">
        <v>32470</v>
      </c>
      <c r="P163">
        <v>37190</v>
      </c>
      <c r="Q163">
        <v>41910</v>
      </c>
      <c r="R163">
        <v>44950</v>
      </c>
      <c r="S163">
        <v>38150</v>
      </c>
      <c r="T163">
        <v>43600</v>
      </c>
      <c r="U163">
        <v>49050</v>
      </c>
      <c r="V163">
        <v>54450</v>
      </c>
      <c r="W163">
        <v>58850</v>
      </c>
      <c r="X163">
        <v>63200</v>
      </c>
      <c r="Y163">
        <v>67550</v>
      </c>
      <c r="Z163">
        <v>71900</v>
      </c>
      <c r="AA163">
        <v>9999</v>
      </c>
      <c r="AB163" t="s">
        <v>295</v>
      </c>
      <c r="AC163" t="s">
        <v>416</v>
      </c>
      <c r="AD163">
        <v>0</v>
      </c>
    </row>
    <row r="164" spans="1:30">
      <c r="A164" t="s">
        <v>296</v>
      </c>
      <c r="C164">
        <v>30050</v>
      </c>
      <c r="D164">
        <v>34350</v>
      </c>
      <c r="E164">
        <v>38650</v>
      </c>
      <c r="F164">
        <v>42900</v>
      </c>
      <c r="G164">
        <v>46350</v>
      </c>
      <c r="H164">
        <v>49800</v>
      </c>
      <c r="I164">
        <v>53200</v>
      </c>
      <c r="J164">
        <v>56650</v>
      </c>
      <c r="K164">
        <v>18050</v>
      </c>
      <c r="L164">
        <v>20600</v>
      </c>
      <c r="M164">
        <v>23200</v>
      </c>
      <c r="N164">
        <v>27750</v>
      </c>
      <c r="O164">
        <v>32470</v>
      </c>
      <c r="P164">
        <v>37190</v>
      </c>
      <c r="Q164">
        <v>41910</v>
      </c>
      <c r="R164">
        <v>46630</v>
      </c>
      <c r="S164">
        <v>48050</v>
      </c>
      <c r="T164">
        <v>54900</v>
      </c>
      <c r="U164">
        <v>61750</v>
      </c>
      <c r="V164">
        <v>68600</v>
      </c>
      <c r="W164">
        <v>74100</v>
      </c>
      <c r="X164">
        <v>79600</v>
      </c>
      <c r="Y164">
        <v>85100</v>
      </c>
      <c r="Z164">
        <v>90600</v>
      </c>
      <c r="AA164">
        <v>9999</v>
      </c>
      <c r="AB164" t="s">
        <v>296</v>
      </c>
      <c r="AC164" t="s">
        <v>416</v>
      </c>
      <c r="AD164">
        <v>1</v>
      </c>
    </row>
    <row r="165" spans="1:30">
      <c r="A165" t="s">
        <v>297</v>
      </c>
      <c r="C165">
        <v>23850</v>
      </c>
      <c r="D165">
        <v>27250</v>
      </c>
      <c r="E165">
        <v>30650</v>
      </c>
      <c r="F165">
        <v>34050</v>
      </c>
      <c r="G165">
        <v>36800</v>
      </c>
      <c r="H165">
        <v>39500</v>
      </c>
      <c r="I165">
        <v>42250</v>
      </c>
      <c r="J165">
        <v>44950</v>
      </c>
      <c r="K165">
        <v>14350</v>
      </c>
      <c r="L165">
        <v>18310</v>
      </c>
      <c r="M165">
        <v>23030</v>
      </c>
      <c r="N165">
        <v>27750</v>
      </c>
      <c r="O165">
        <v>32470</v>
      </c>
      <c r="P165">
        <v>37190</v>
      </c>
      <c r="Q165">
        <v>41910</v>
      </c>
      <c r="R165">
        <v>44950</v>
      </c>
      <c r="S165">
        <v>38150</v>
      </c>
      <c r="T165">
        <v>43600</v>
      </c>
      <c r="U165">
        <v>49050</v>
      </c>
      <c r="V165">
        <v>54450</v>
      </c>
      <c r="W165">
        <v>58850</v>
      </c>
      <c r="X165">
        <v>63200</v>
      </c>
      <c r="Y165">
        <v>67550</v>
      </c>
      <c r="Z165">
        <v>71900</v>
      </c>
      <c r="AA165">
        <v>9999</v>
      </c>
      <c r="AB165" t="s">
        <v>297</v>
      </c>
      <c r="AC165" t="s">
        <v>416</v>
      </c>
      <c r="AD165">
        <v>0</v>
      </c>
    </row>
    <row r="166" spans="1:30">
      <c r="A166" t="s">
        <v>298</v>
      </c>
      <c r="C166">
        <v>37300</v>
      </c>
      <c r="D166">
        <v>42600</v>
      </c>
      <c r="E166">
        <v>47950</v>
      </c>
      <c r="F166">
        <v>53250</v>
      </c>
      <c r="G166">
        <v>57550</v>
      </c>
      <c r="H166">
        <v>61800</v>
      </c>
      <c r="I166">
        <v>66050</v>
      </c>
      <c r="J166">
        <v>70300</v>
      </c>
      <c r="K166">
        <v>22400</v>
      </c>
      <c r="L166">
        <v>25600</v>
      </c>
      <c r="M166">
        <v>28800</v>
      </c>
      <c r="N166">
        <v>31950</v>
      </c>
      <c r="O166">
        <v>34550</v>
      </c>
      <c r="P166">
        <v>37190</v>
      </c>
      <c r="Q166">
        <v>41910</v>
      </c>
      <c r="R166">
        <v>46630</v>
      </c>
      <c r="S166">
        <v>59650</v>
      </c>
      <c r="T166">
        <v>68200</v>
      </c>
      <c r="U166">
        <v>76700</v>
      </c>
      <c r="V166">
        <v>85200</v>
      </c>
      <c r="W166">
        <v>92050</v>
      </c>
      <c r="X166">
        <v>98850</v>
      </c>
      <c r="Y166">
        <v>105650</v>
      </c>
      <c r="Z166">
        <v>112500</v>
      </c>
      <c r="AA166">
        <v>5800</v>
      </c>
      <c r="AB166" t="s">
        <v>298</v>
      </c>
      <c r="AC166" t="s">
        <v>416</v>
      </c>
      <c r="AD166">
        <v>1</v>
      </c>
    </row>
    <row r="167" spans="1:30">
      <c r="A167" t="s">
        <v>299</v>
      </c>
      <c r="C167">
        <v>24050</v>
      </c>
      <c r="D167">
        <v>27500</v>
      </c>
      <c r="E167">
        <v>30950</v>
      </c>
      <c r="F167">
        <v>34350</v>
      </c>
      <c r="G167">
        <v>37100</v>
      </c>
      <c r="H167">
        <v>39850</v>
      </c>
      <c r="I167">
        <v>42600</v>
      </c>
      <c r="J167">
        <v>45350</v>
      </c>
      <c r="K167">
        <v>14450</v>
      </c>
      <c r="L167">
        <v>18310</v>
      </c>
      <c r="M167">
        <v>23030</v>
      </c>
      <c r="N167">
        <v>27750</v>
      </c>
      <c r="O167">
        <v>32470</v>
      </c>
      <c r="P167">
        <v>37190</v>
      </c>
      <c r="Q167">
        <v>41910</v>
      </c>
      <c r="R167">
        <v>45350</v>
      </c>
      <c r="S167">
        <v>38450</v>
      </c>
      <c r="T167">
        <v>43950</v>
      </c>
      <c r="U167">
        <v>49450</v>
      </c>
      <c r="V167">
        <v>54900</v>
      </c>
      <c r="W167">
        <v>59300</v>
      </c>
      <c r="X167">
        <v>63700</v>
      </c>
      <c r="Y167">
        <v>68100</v>
      </c>
      <c r="Z167">
        <v>72500</v>
      </c>
      <c r="AA167">
        <v>9999</v>
      </c>
      <c r="AB167" t="s">
        <v>299</v>
      </c>
      <c r="AC167" t="s">
        <v>416</v>
      </c>
      <c r="AD167">
        <v>0</v>
      </c>
    </row>
    <row r="168" spans="1:30">
      <c r="A168" t="s">
        <v>300</v>
      </c>
      <c r="C168">
        <v>23850</v>
      </c>
      <c r="D168">
        <v>27250</v>
      </c>
      <c r="E168">
        <v>30650</v>
      </c>
      <c r="F168">
        <v>34050</v>
      </c>
      <c r="G168">
        <v>36800</v>
      </c>
      <c r="H168">
        <v>39500</v>
      </c>
      <c r="I168">
        <v>42250</v>
      </c>
      <c r="J168">
        <v>44950</v>
      </c>
      <c r="K168">
        <v>14350</v>
      </c>
      <c r="L168">
        <v>18310</v>
      </c>
      <c r="M168">
        <v>23030</v>
      </c>
      <c r="N168">
        <v>27750</v>
      </c>
      <c r="O168">
        <v>32470</v>
      </c>
      <c r="P168">
        <v>37190</v>
      </c>
      <c r="Q168">
        <v>41910</v>
      </c>
      <c r="R168">
        <v>44950</v>
      </c>
      <c r="S168">
        <v>38150</v>
      </c>
      <c r="T168">
        <v>43600</v>
      </c>
      <c r="U168">
        <v>49050</v>
      </c>
      <c r="V168">
        <v>54450</v>
      </c>
      <c r="W168">
        <v>58850</v>
      </c>
      <c r="X168">
        <v>63200</v>
      </c>
      <c r="Y168">
        <v>67550</v>
      </c>
      <c r="Z168">
        <v>71900</v>
      </c>
      <c r="AA168">
        <v>9999</v>
      </c>
      <c r="AB168" t="s">
        <v>300</v>
      </c>
      <c r="AC168" t="s">
        <v>416</v>
      </c>
      <c r="AD168">
        <v>0</v>
      </c>
    </row>
    <row r="169" spans="1:30">
      <c r="A169" t="s">
        <v>301</v>
      </c>
      <c r="C169">
        <v>29100</v>
      </c>
      <c r="D169">
        <v>33250</v>
      </c>
      <c r="E169">
        <v>37400</v>
      </c>
      <c r="F169">
        <v>41550</v>
      </c>
      <c r="G169">
        <v>44900</v>
      </c>
      <c r="H169">
        <v>48200</v>
      </c>
      <c r="I169">
        <v>51550</v>
      </c>
      <c r="J169">
        <v>54850</v>
      </c>
      <c r="K169">
        <v>17500</v>
      </c>
      <c r="L169">
        <v>20000</v>
      </c>
      <c r="M169">
        <v>23030</v>
      </c>
      <c r="N169">
        <v>27750</v>
      </c>
      <c r="O169">
        <v>32470</v>
      </c>
      <c r="P169">
        <v>37190</v>
      </c>
      <c r="Q169">
        <v>41910</v>
      </c>
      <c r="R169">
        <v>46630</v>
      </c>
      <c r="S169">
        <v>46550</v>
      </c>
      <c r="T169">
        <v>53200</v>
      </c>
      <c r="U169">
        <v>59850</v>
      </c>
      <c r="V169">
        <v>66500</v>
      </c>
      <c r="W169">
        <v>71850</v>
      </c>
      <c r="X169">
        <v>77150</v>
      </c>
      <c r="Y169">
        <v>82500</v>
      </c>
      <c r="Z169">
        <v>87800</v>
      </c>
      <c r="AA169">
        <v>9999</v>
      </c>
      <c r="AB169" t="s">
        <v>301</v>
      </c>
      <c r="AC169" t="s">
        <v>416</v>
      </c>
      <c r="AD169">
        <v>0</v>
      </c>
    </row>
    <row r="170" spans="1:30">
      <c r="A170" t="s">
        <v>302</v>
      </c>
      <c r="C170">
        <v>23850</v>
      </c>
      <c r="D170">
        <v>27250</v>
      </c>
      <c r="E170">
        <v>30650</v>
      </c>
      <c r="F170">
        <v>34050</v>
      </c>
      <c r="G170">
        <v>36800</v>
      </c>
      <c r="H170">
        <v>39500</v>
      </c>
      <c r="I170">
        <v>42250</v>
      </c>
      <c r="J170">
        <v>44950</v>
      </c>
      <c r="K170">
        <v>14350</v>
      </c>
      <c r="L170">
        <v>18310</v>
      </c>
      <c r="M170">
        <v>23030</v>
      </c>
      <c r="N170">
        <v>27750</v>
      </c>
      <c r="O170">
        <v>32470</v>
      </c>
      <c r="P170">
        <v>37190</v>
      </c>
      <c r="Q170">
        <v>41910</v>
      </c>
      <c r="R170">
        <v>44950</v>
      </c>
      <c r="S170">
        <v>38150</v>
      </c>
      <c r="T170">
        <v>43600</v>
      </c>
      <c r="U170">
        <v>49050</v>
      </c>
      <c r="V170">
        <v>54450</v>
      </c>
      <c r="W170">
        <v>58850</v>
      </c>
      <c r="X170">
        <v>63200</v>
      </c>
      <c r="Y170">
        <v>67550</v>
      </c>
      <c r="Z170">
        <v>71900</v>
      </c>
      <c r="AA170">
        <v>9999</v>
      </c>
      <c r="AB170" t="s">
        <v>302</v>
      </c>
      <c r="AC170" t="s">
        <v>416</v>
      </c>
      <c r="AD170">
        <v>0</v>
      </c>
    </row>
    <row r="171" spans="1:30">
      <c r="A171" t="s">
        <v>303</v>
      </c>
      <c r="C171">
        <v>31050</v>
      </c>
      <c r="D171">
        <v>35450</v>
      </c>
      <c r="E171">
        <v>39900</v>
      </c>
      <c r="F171">
        <v>44300</v>
      </c>
      <c r="G171">
        <v>47850</v>
      </c>
      <c r="H171">
        <v>51400</v>
      </c>
      <c r="I171">
        <v>54950</v>
      </c>
      <c r="J171">
        <v>58500</v>
      </c>
      <c r="K171">
        <v>18650</v>
      </c>
      <c r="L171">
        <v>21300</v>
      </c>
      <c r="M171">
        <v>23950</v>
      </c>
      <c r="N171">
        <v>27750</v>
      </c>
      <c r="O171">
        <v>32470</v>
      </c>
      <c r="P171">
        <v>37190</v>
      </c>
      <c r="Q171">
        <v>41910</v>
      </c>
      <c r="R171">
        <v>46630</v>
      </c>
      <c r="S171">
        <v>49600</v>
      </c>
      <c r="T171">
        <v>56700</v>
      </c>
      <c r="U171">
        <v>63800</v>
      </c>
      <c r="V171">
        <v>70850</v>
      </c>
      <c r="W171">
        <v>76550</v>
      </c>
      <c r="X171">
        <v>82200</v>
      </c>
      <c r="Y171">
        <v>87900</v>
      </c>
      <c r="Z171">
        <v>93550</v>
      </c>
      <c r="AA171">
        <v>3360</v>
      </c>
      <c r="AB171" t="s">
        <v>303</v>
      </c>
      <c r="AC171" t="s">
        <v>416</v>
      </c>
      <c r="AD171">
        <v>1</v>
      </c>
    </row>
    <row r="172" spans="1:30">
      <c r="A172" t="s">
        <v>304</v>
      </c>
      <c r="C172">
        <v>23850</v>
      </c>
      <c r="D172">
        <v>27250</v>
      </c>
      <c r="E172">
        <v>30650</v>
      </c>
      <c r="F172">
        <v>34050</v>
      </c>
      <c r="G172">
        <v>36800</v>
      </c>
      <c r="H172">
        <v>39500</v>
      </c>
      <c r="I172">
        <v>42250</v>
      </c>
      <c r="J172">
        <v>44950</v>
      </c>
      <c r="K172">
        <v>14350</v>
      </c>
      <c r="L172">
        <v>18310</v>
      </c>
      <c r="M172">
        <v>23030</v>
      </c>
      <c r="N172">
        <v>27750</v>
      </c>
      <c r="O172">
        <v>32470</v>
      </c>
      <c r="P172">
        <v>37190</v>
      </c>
      <c r="Q172">
        <v>41910</v>
      </c>
      <c r="R172">
        <v>44950</v>
      </c>
      <c r="S172">
        <v>38150</v>
      </c>
      <c r="T172">
        <v>43600</v>
      </c>
      <c r="U172">
        <v>49050</v>
      </c>
      <c r="V172">
        <v>54450</v>
      </c>
      <c r="W172">
        <v>58850</v>
      </c>
      <c r="X172">
        <v>63200</v>
      </c>
      <c r="Y172">
        <v>67550</v>
      </c>
      <c r="Z172">
        <v>71900</v>
      </c>
      <c r="AA172">
        <v>9999</v>
      </c>
      <c r="AB172" t="s">
        <v>304</v>
      </c>
      <c r="AC172" t="s">
        <v>416</v>
      </c>
      <c r="AD172">
        <v>0</v>
      </c>
    </row>
    <row r="173" spans="1:30">
      <c r="A173" t="s">
        <v>305</v>
      </c>
      <c r="C173">
        <v>23850</v>
      </c>
      <c r="D173">
        <v>27250</v>
      </c>
      <c r="E173">
        <v>30650</v>
      </c>
      <c r="F173">
        <v>34050</v>
      </c>
      <c r="G173">
        <v>36800</v>
      </c>
      <c r="H173">
        <v>39500</v>
      </c>
      <c r="I173">
        <v>42250</v>
      </c>
      <c r="J173">
        <v>44950</v>
      </c>
      <c r="K173">
        <v>14350</v>
      </c>
      <c r="L173">
        <v>18310</v>
      </c>
      <c r="M173">
        <v>23030</v>
      </c>
      <c r="N173">
        <v>27750</v>
      </c>
      <c r="O173">
        <v>32470</v>
      </c>
      <c r="P173">
        <v>37190</v>
      </c>
      <c r="Q173">
        <v>41910</v>
      </c>
      <c r="R173">
        <v>44950</v>
      </c>
      <c r="S173">
        <v>38150</v>
      </c>
      <c r="T173">
        <v>43600</v>
      </c>
      <c r="U173">
        <v>49050</v>
      </c>
      <c r="V173">
        <v>54450</v>
      </c>
      <c r="W173">
        <v>58850</v>
      </c>
      <c r="X173">
        <v>63200</v>
      </c>
      <c r="Y173">
        <v>67550</v>
      </c>
      <c r="Z173">
        <v>71900</v>
      </c>
      <c r="AA173">
        <v>9999</v>
      </c>
      <c r="AB173" t="s">
        <v>305</v>
      </c>
      <c r="AC173" t="s">
        <v>416</v>
      </c>
      <c r="AD173">
        <v>0</v>
      </c>
    </row>
    <row r="174" spans="1:30">
      <c r="A174" t="s">
        <v>306</v>
      </c>
      <c r="C174">
        <v>23850</v>
      </c>
      <c r="D174">
        <v>27250</v>
      </c>
      <c r="E174">
        <v>30650</v>
      </c>
      <c r="F174">
        <v>34050</v>
      </c>
      <c r="G174">
        <v>36800</v>
      </c>
      <c r="H174">
        <v>39500</v>
      </c>
      <c r="I174">
        <v>42250</v>
      </c>
      <c r="J174">
        <v>44950</v>
      </c>
      <c r="K174">
        <v>14350</v>
      </c>
      <c r="L174">
        <v>18310</v>
      </c>
      <c r="M174">
        <v>23030</v>
      </c>
      <c r="N174">
        <v>27750</v>
      </c>
      <c r="O174">
        <v>32470</v>
      </c>
      <c r="P174">
        <v>37190</v>
      </c>
      <c r="Q174">
        <v>41910</v>
      </c>
      <c r="R174">
        <v>44950</v>
      </c>
      <c r="S174">
        <v>38150</v>
      </c>
      <c r="T174">
        <v>43600</v>
      </c>
      <c r="U174">
        <v>49050</v>
      </c>
      <c r="V174">
        <v>54450</v>
      </c>
      <c r="W174">
        <v>58850</v>
      </c>
      <c r="X174">
        <v>63200</v>
      </c>
      <c r="Y174">
        <v>67550</v>
      </c>
      <c r="Z174">
        <v>71900</v>
      </c>
      <c r="AA174">
        <v>9999</v>
      </c>
      <c r="AB174" t="s">
        <v>306</v>
      </c>
      <c r="AC174" t="s">
        <v>416</v>
      </c>
      <c r="AD174">
        <v>0</v>
      </c>
    </row>
    <row r="175" spans="1:30">
      <c r="A175" t="s">
        <v>307</v>
      </c>
      <c r="C175">
        <v>24100</v>
      </c>
      <c r="D175">
        <v>27550</v>
      </c>
      <c r="E175">
        <v>31000</v>
      </c>
      <c r="F175">
        <v>34400</v>
      </c>
      <c r="G175">
        <v>37200</v>
      </c>
      <c r="H175">
        <v>39950</v>
      </c>
      <c r="I175">
        <v>42700</v>
      </c>
      <c r="J175">
        <v>45450</v>
      </c>
      <c r="K175">
        <v>14500</v>
      </c>
      <c r="L175">
        <v>18310</v>
      </c>
      <c r="M175">
        <v>23030</v>
      </c>
      <c r="N175">
        <v>27750</v>
      </c>
      <c r="O175">
        <v>32470</v>
      </c>
      <c r="P175">
        <v>37190</v>
      </c>
      <c r="Q175">
        <v>41910</v>
      </c>
      <c r="R175">
        <v>45450</v>
      </c>
      <c r="S175">
        <v>38550</v>
      </c>
      <c r="T175">
        <v>44050</v>
      </c>
      <c r="U175">
        <v>49550</v>
      </c>
      <c r="V175">
        <v>55050</v>
      </c>
      <c r="W175">
        <v>59500</v>
      </c>
      <c r="X175">
        <v>63900</v>
      </c>
      <c r="Y175">
        <v>68300</v>
      </c>
      <c r="Z175">
        <v>72700</v>
      </c>
      <c r="AA175">
        <v>9999</v>
      </c>
      <c r="AB175" t="s">
        <v>307</v>
      </c>
      <c r="AC175" t="s">
        <v>416</v>
      </c>
      <c r="AD175">
        <v>0</v>
      </c>
    </row>
    <row r="176" spans="1:30">
      <c r="A176" t="s">
        <v>308</v>
      </c>
      <c r="C176">
        <v>23850</v>
      </c>
      <c r="D176">
        <v>27250</v>
      </c>
      <c r="E176">
        <v>30650</v>
      </c>
      <c r="F176">
        <v>34050</v>
      </c>
      <c r="G176">
        <v>36800</v>
      </c>
      <c r="H176">
        <v>39500</v>
      </c>
      <c r="I176">
        <v>42250</v>
      </c>
      <c r="J176">
        <v>44950</v>
      </c>
      <c r="K176">
        <v>14350</v>
      </c>
      <c r="L176">
        <v>18310</v>
      </c>
      <c r="M176">
        <v>23030</v>
      </c>
      <c r="N176">
        <v>27750</v>
      </c>
      <c r="O176">
        <v>32470</v>
      </c>
      <c r="P176">
        <v>37190</v>
      </c>
      <c r="Q176">
        <v>41910</v>
      </c>
      <c r="R176">
        <v>44950</v>
      </c>
      <c r="S176">
        <v>38150</v>
      </c>
      <c r="T176">
        <v>43600</v>
      </c>
      <c r="U176">
        <v>49050</v>
      </c>
      <c r="V176">
        <v>54450</v>
      </c>
      <c r="W176">
        <v>58850</v>
      </c>
      <c r="X176">
        <v>63200</v>
      </c>
      <c r="Y176">
        <v>67550</v>
      </c>
      <c r="Z176">
        <v>71900</v>
      </c>
      <c r="AA176">
        <v>9999</v>
      </c>
      <c r="AB176" t="s">
        <v>308</v>
      </c>
      <c r="AC176" t="s">
        <v>416</v>
      </c>
      <c r="AD176">
        <v>0</v>
      </c>
    </row>
    <row r="177" spans="1:30">
      <c r="A177" t="s">
        <v>309</v>
      </c>
      <c r="C177">
        <v>23850</v>
      </c>
      <c r="D177">
        <v>27250</v>
      </c>
      <c r="E177">
        <v>30650</v>
      </c>
      <c r="F177">
        <v>34050</v>
      </c>
      <c r="G177">
        <v>36800</v>
      </c>
      <c r="H177">
        <v>39500</v>
      </c>
      <c r="I177">
        <v>42250</v>
      </c>
      <c r="J177">
        <v>44950</v>
      </c>
      <c r="K177">
        <v>14350</v>
      </c>
      <c r="L177">
        <v>18310</v>
      </c>
      <c r="M177">
        <v>23030</v>
      </c>
      <c r="N177">
        <v>27750</v>
      </c>
      <c r="O177">
        <v>32470</v>
      </c>
      <c r="P177">
        <v>37190</v>
      </c>
      <c r="Q177">
        <v>41910</v>
      </c>
      <c r="R177">
        <v>44950</v>
      </c>
      <c r="S177">
        <v>38150</v>
      </c>
      <c r="T177">
        <v>43600</v>
      </c>
      <c r="U177">
        <v>49050</v>
      </c>
      <c r="V177">
        <v>54450</v>
      </c>
      <c r="W177">
        <v>58850</v>
      </c>
      <c r="X177">
        <v>63200</v>
      </c>
      <c r="Y177">
        <v>67550</v>
      </c>
      <c r="Z177">
        <v>71900</v>
      </c>
      <c r="AA177">
        <v>9999</v>
      </c>
      <c r="AB177" t="s">
        <v>309</v>
      </c>
      <c r="AC177" t="s">
        <v>416</v>
      </c>
      <c r="AD177">
        <v>1</v>
      </c>
    </row>
    <row r="178" spans="1:30">
      <c r="A178" t="s">
        <v>310</v>
      </c>
      <c r="C178">
        <v>24100</v>
      </c>
      <c r="D178">
        <v>27550</v>
      </c>
      <c r="E178">
        <v>31000</v>
      </c>
      <c r="F178">
        <v>34400</v>
      </c>
      <c r="G178">
        <v>37200</v>
      </c>
      <c r="H178">
        <v>39950</v>
      </c>
      <c r="I178">
        <v>42700</v>
      </c>
      <c r="J178">
        <v>45450</v>
      </c>
      <c r="K178">
        <v>14500</v>
      </c>
      <c r="L178">
        <v>18310</v>
      </c>
      <c r="M178">
        <v>23030</v>
      </c>
      <c r="N178">
        <v>27750</v>
      </c>
      <c r="O178">
        <v>32470</v>
      </c>
      <c r="P178">
        <v>37190</v>
      </c>
      <c r="Q178">
        <v>41910</v>
      </c>
      <c r="R178">
        <v>45450</v>
      </c>
      <c r="S178">
        <v>38550</v>
      </c>
      <c r="T178">
        <v>44050</v>
      </c>
      <c r="U178">
        <v>49550</v>
      </c>
      <c r="V178">
        <v>55050</v>
      </c>
      <c r="W178">
        <v>59500</v>
      </c>
      <c r="X178">
        <v>63900</v>
      </c>
      <c r="Y178">
        <v>68300</v>
      </c>
      <c r="Z178">
        <v>72700</v>
      </c>
      <c r="AA178">
        <v>9999</v>
      </c>
      <c r="AB178" t="s">
        <v>310</v>
      </c>
      <c r="AC178" t="s">
        <v>416</v>
      </c>
      <c r="AD178">
        <v>0</v>
      </c>
    </row>
    <row r="179" spans="1:30">
      <c r="A179" t="s">
        <v>311</v>
      </c>
      <c r="C179">
        <v>27150</v>
      </c>
      <c r="D179">
        <v>31000</v>
      </c>
      <c r="E179">
        <v>34900</v>
      </c>
      <c r="F179">
        <v>38750</v>
      </c>
      <c r="G179">
        <v>41850</v>
      </c>
      <c r="H179">
        <v>44950</v>
      </c>
      <c r="I179">
        <v>48050</v>
      </c>
      <c r="J179">
        <v>51150</v>
      </c>
      <c r="K179">
        <v>16300</v>
      </c>
      <c r="L179">
        <v>18600</v>
      </c>
      <c r="M179">
        <v>23030</v>
      </c>
      <c r="N179">
        <v>27750</v>
      </c>
      <c r="O179">
        <v>32470</v>
      </c>
      <c r="P179">
        <v>37190</v>
      </c>
      <c r="Q179">
        <v>41910</v>
      </c>
      <c r="R179">
        <v>46630</v>
      </c>
      <c r="S179">
        <v>43400</v>
      </c>
      <c r="T179">
        <v>49600</v>
      </c>
      <c r="U179">
        <v>55800</v>
      </c>
      <c r="V179">
        <v>62000</v>
      </c>
      <c r="W179">
        <v>67000</v>
      </c>
      <c r="X179">
        <v>71950</v>
      </c>
      <c r="Y179">
        <v>76900</v>
      </c>
      <c r="Z179">
        <v>81850</v>
      </c>
      <c r="AA179">
        <v>1880</v>
      </c>
      <c r="AB179" t="s">
        <v>311</v>
      </c>
      <c r="AC179" t="s">
        <v>416</v>
      </c>
      <c r="AD179">
        <v>1</v>
      </c>
    </row>
    <row r="180" spans="1:30">
      <c r="A180" t="s">
        <v>312</v>
      </c>
      <c r="C180">
        <v>24100</v>
      </c>
      <c r="D180">
        <v>27550</v>
      </c>
      <c r="E180">
        <v>31000</v>
      </c>
      <c r="F180">
        <v>34400</v>
      </c>
      <c r="G180">
        <v>37200</v>
      </c>
      <c r="H180">
        <v>39950</v>
      </c>
      <c r="I180">
        <v>42700</v>
      </c>
      <c r="J180">
        <v>45450</v>
      </c>
      <c r="K180">
        <v>14500</v>
      </c>
      <c r="L180">
        <v>18310</v>
      </c>
      <c r="M180">
        <v>23030</v>
      </c>
      <c r="N180">
        <v>27750</v>
      </c>
      <c r="O180">
        <v>32470</v>
      </c>
      <c r="P180">
        <v>37190</v>
      </c>
      <c r="Q180">
        <v>41910</v>
      </c>
      <c r="R180">
        <v>45450</v>
      </c>
      <c r="S180">
        <v>38550</v>
      </c>
      <c r="T180">
        <v>44050</v>
      </c>
      <c r="U180">
        <v>49550</v>
      </c>
      <c r="V180">
        <v>55050</v>
      </c>
      <c r="W180">
        <v>59500</v>
      </c>
      <c r="X180">
        <v>63900</v>
      </c>
      <c r="Y180">
        <v>68300</v>
      </c>
      <c r="Z180">
        <v>72700</v>
      </c>
      <c r="AA180">
        <v>9999</v>
      </c>
      <c r="AB180" t="s">
        <v>312</v>
      </c>
      <c r="AC180" t="s">
        <v>416</v>
      </c>
      <c r="AD180">
        <v>0</v>
      </c>
    </row>
    <row r="181" spans="1:30">
      <c r="A181" t="s">
        <v>313</v>
      </c>
      <c r="C181">
        <v>29200</v>
      </c>
      <c r="D181">
        <v>33350</v>
      </c>
      <c r="E181">
        <v>37500</v>
      </c>
      <c r="F181">
        <v>41650</v>
      </c>
      <c r="G181">
        <v>45000</v>
      </c>
      <c r="H181">
        <v>48350</v>
      </c>
      <c r="I181">
        <v>51650</v>
      </c>
      <c r="J181">
        <v>55000</v>
      </c>
      <c r="K181">
        <v>17500</v>
      </c>
      <c r="L181">
        <v>20000</v>
      </c>
      <c r="M181">
        <v>23030</v>
      </c>
      <c r="N181">
        <v>27750</v>
      </c>
      <c r="O181">
        <v>32470</v>
      </c>
      <c r="P181">
        <v>37190</v>
      </c>
      <c r="Q181">
        <v>41910</v>
      </c>
      <c r="R181">
        <v>46630</v>
      </c>
      <c r="S181">
        <v>46700</v>
      </c>
      <c r="T181">
        <v>53350</v>
      </c>
      <c r="U181">
        <v>60000</v>
      </c>
      <c r="V181">
        <v>66650</v>
      </c>
      <c r="W181">
        <v>72000</v>
      </c>
      <c r="X181">
        <v>77350</v>
      </c>
      <c r="Y181">
        <v>82650</v>
      </c>
      <c r="Z181">
        <v>88000</v>
      </c>
      <c r="AA181">
        <v>9999</v>
      </c>
      <c r="AB181" t="s">
        <v>313</v>
      </c>
      <c r="AC181" t="s">
        <v>416</v>
      </c>
      <c r="AD181">
        <v>1</v>
      </c>
    </row>
    <row r="182" spans="1:30">
      <c r="A182" t="s">
        <v>314</v>
      </c>
      <c r="C182">
        <v>25800</v>
      </c>
      <c r="D182">
        <v>29450</v>
      </c>
      <c r="E182">
        <v>33150</v>
      </c>
      <c r="F182">
        <v>36800</v>
      </c>
      <c r="G182">
        <v>39750</v>
      </c>
      <c r="H182">
        <v>42700</v>
      </c>
      <c r="I182">
        <v>45650</v>
      </c>
      <c r="J182">
        <v>48600</v>
      </c>
      <c r="K182">
        <v>15500</v>
      </c>
      <c r="L182">
        <v>18310</v>
      </c>
      <c r="M182">
        <v>23030</v>
      </c>
      <c r="N182">
        <v>27750</v>
      </c>
      <c r="O182">
        <v>32470</v>
      </c>
      <c r="P182">
        <v>37190</v>
      </c>
      <c r="Q182">
        <v>41910</v>
      </c>
      <c r="R182">
        <v>46630</v>
      </c>
      <c r="S182">
        <v>41250</v>
      </c>
      <c r="T182">
        <v>47150</v>
      </c>
      <c r="U182">
        <v>53050</v>
      </c>
      <c r="V182">
        <v>58900</v>
      </c>
      <c r="W182">
        <v>63650</v>
      </c>
      <c r="X182">
        <v>68350</v>
      </c>
      <c r="Y182">
        <v>73050</v>
      </c>
      <c r="Z182">
        <v>77750</v>
      </c>
      <c r="AA182">
        <v>840</v>
      </c>
      <c r="AB182" t="s">
        <v>314</v>
      </c>
      <c r="AC182" t="s">
        <v>416</v>
      </c>
      <c r="AD182">
        <v>1</v>
      </c>
    </row>
    <row r="183" spans="1:30">
      <c r="A183" t="s">
        <v>315</v>
      </c>
      <c r="C183">
        <v>23850</v>
      </c>
      <c r="D183">
        <v>27250</v>
      </c>
      <c r="E183">
        <v>30650</v>
      </c>
      <c r="F183">
        <v>34050</v>
      </c>
      <c r="G183">
        <v>36800</v>
      </c>
      <c r="H183">
        <v>39500</v>
      </c>
      <c r="I183">
        <v>42250</v>
      </c>
      <c r="J183">
        <v>44950</v>
      </c>
      <c r="K183">
        <v>14350</v>
      </c>
      <c r="L183">
        <v>18310</v>
      </c>
      <c r="M183">
        <v>23030</v>
      </c>
      <c r="N183">
        <v>27750</v>
      </c>
      <c r="O183">
        <v>32470</v>
      </c>
      <c r="P183">
        <v>37190</v>
      </c>
      <c r="Q183">
        <v>41910</v>
      </c>
      <c r="R183">
        <v>44950</v>
      </c>
      <c r="S183">
        <v>38150</v>
      </c>
      <c r="T183">
        <v>43600</v>
      </c>
      <c r="U183">
        <v>49050</v>
      </c>
      <c r="V183">
        <v>54450</v>
      </c>
      <c r="W183">
        <v>58850</v>
      </c>
      <c r="X183">
        <v>63200</v>
      </c>
      <c r="Y183">
        <v>67550</v>
      </c>
      <c r="Z183">
        <v>71900</v>
      </c>
      <c r="AA183">
        <v>9999</v>
      </c>
      <c r="AB183" t="s">
        <v>315</v>
      </c>
      <c r="AC183" t="s">
        <v>416</v>
      </c>
      <c r="AD183">
        <v>0</v>
      </c>
    </row>
    <row r="184" spans="1:30">
      <c r="A184" t="s">
        <v>316</v>
      </c>
      <c r="C184">
        <v>23850</v>
      </c>
      <c r="D184">
        <v>27250</v>
      </c>
      <c r="E184">
        <v>30650</v>
      </c>
      <c r="F184">
        <v>34050</v>
      </c>
      <c r="G184">
        <v>36800</v>
      </c>
      <c r="H184">
        <v>39500</v>
      </c>
      <c r="I184">
        <v>42250</v>
      </c>
      <c r="J184">
        <v>44950</v>
      </c>
      <c r="K184">
        <v>14350</v>
      </c>
      <c r="L184">
        <v>18310</v>
      </c>
      <c r="M184">
        <v>23030</v>
      </c>
      <c r="N184">
        <v>27750</v>
      </c>
      <c r="O184">
        <v>32470</v>
      </c>
      <c r="P184">
        <v>37190</v>
      </c>
      <c r="Q184">
        <v>41910</v>
      </c>
      <c r="R184">
        <v>44950</v>
      </c>
      <c r="S184">
        <v>38150</v>
      </c>
      <c r="T184">
        <v>43600</v>
      </c>
      <c r="U184">
        <v>49050</v>
      </c>
      <c r="V184">
        <v>54450</v>
      </c>
      <c r="W184">
        <v>58850</v>
      </c>
      <c r="X184">
        <v>63200</v>
      </c>
      <c r="Y184">
        <v>67550</v>
      </c>
      <c r="Z184">
        <v>71900</v>
      </c>
      <c r="AA184">
        <v>9999</v>
      </c>
      <c r="AB184" t="s">
        <v>316</v>
      </c>
      <c r="AC184" t="s">
        <v>416</v>
      </c>
      <c r="AD184">
        <v>0</v>
      </c>
    </row>
    <row r="185" spans="1:30">
      <c r="A185" t="s">
        <v>317</v>
      </c>
      <c r="C185">
        <v>31650</v>
      </c>
      <c r="D185">
        <v>36200</v>
      </c>
      <c r="E185">
        <v>40700</v>
      </c>
      <c r="F185">
        <v>45200</v>
      </c>
      <c r="G185">
        <v>48850</v>
      </c>
      <c r="H185">
        <v>52450</v>
      </c>
      <c r="I185">
        <v>56050</v>
      </c>
      <c r="J185">
        <v>59700</v>
      </c>
      <c r="K185">
        <v>19000</v>
      </c>
      <c r="L185">
        <v>21700</v>
      </c>
      <c r="M185">
        <v>24400</v>
      </c>
      <c r="N185">
        <v>27750</v>
      </c>
      <c r="O185">
        <v>32470</v>
      </c>
      <c r="P185">
        <v>37190</v>
      </c>
      <c r="Q185">
        <v>41910</v>
      </c>
      <c r="R185">
        <v>46630</v>
      </c>
      <c r="S185">
        <v>50650</v>
      </c>
      <c r="T185">
        <v>57850</v>
      </c>
      <c r="U185">
        <v>65100</v>
      </c>
      <c r="V185">
        <v>72300</v>
      </c>
      <c r="W185">
        <v>78100</v>
      </c>
      <c r="X185">
        <v>83900</v>
      </c>
      <c r="Y185">
        <v>89700</v>
      </c>
      <c r="Z185">
        <v>95450</v>
      </c>
      <c r="AA185">
        <v>2800</v>
      </c>
      <c r="AB185" t="s">
        <v>317</v>
      </c>
      <c r="AC185" t="s">
        <v>416</v>
      </c>
      <c r="AD185">
        <v>1</v>
      </c>
    </row>
    <row r="186" spans="1:30">
      <c r="A186" t="s">
        <v>318</v>
      </c>
      <c r="C186">
        <v>24200</v>
      </c>
      <c r="D186">
        <v>27650</v>
      </c>
      <c r="E186">
        <v>31100</v>
      </c>
      <c r="F186">
        <v>34550</v>
      </c>
      <c r="G186">
        <v>37350</v>
      </c>
      <c r="H186">
        <v>40100</v>
      </c>
      <c r="I186">
        <v>42850</v>
      </c>
      <c r="J186">
        <v>45650</v>
      </c>
      <c r="K186">
        <v>14550</v>
      </c>
      <c r="L186">
        <v>18310</v>
      </c>
      <c r="M186">
        <v>23030</v>
      </c>
      <c r="N186">
        <v>27750</v>
      </c>
      <c r="O186">
        <v>32470</v>
      </c>
      <c r="P186">
        <v>37190</v>
      </c>
      <c r="Q186">
        <v>41910</v>
      </c>
      <c r="R186">
        <v>45650</v>
      </c>
      <c r="S186">
        <v>38750</v>
      </c>
      <c r="T186">
        <v>44250</v>
      </c>
      <c r="U186">
        <v>49800</v>
      </c>
      <c r="V186">
        <v>55300</v>
      </c>
      <c r="W186">
        <v>59750</v>
      </c>
      <c r="X186">
        <v>64150</v>
      </c>
      <c r="Y186">
        <v>68600</v>
      </c>
      <c r="Z186">
        <v>73000</v>
      </c>
      <c r="AA186">
        <v>9999</v>
      </c>
      <c r="AB186" t="s">
        <v>318</v>
      </c>
      <c r="AC186" t="s">
        <v>416</v>
      </c>
      <c r="AD186">
        <v>0</v>
      </c>
    </row>
    <row r="187" spans="1:30">
      <c r="A187" t="s">
        <v>319</v>
      </c>
      <c r="C187">
        <v>24100</v>
      </c>
      <c r="D187">
        <v>27550</v>
      </c>
      <c r="E187">
        <v>31000</v>
      </c>
      <c r="F187">
        <v>34400</v>
      </c>
      <c r="G187">
        <v>37200</v>
      </c>
      <c r="H187">
        <v>39950</v>
      </c>
      <c r="I187">
        <v>42700</v>
      </c>
      <c r="J187">
        <v>45450</v>
      </c>
      <c r="K187">
        <v>14500</v>
      </c>
      <c r="L187">
        <v>18310</v>
      </c>
      <c r="M187">
        <v>23030</v>
      </c>
      <c r="N187">
        <v>27750</v>
      </c>
      <c r="O187">
        <v>32470</v>
      </c>
      <c r="P187">
        <v>37190</v>
      </c>
      <c r="Q187">
        <v>41910</v>
      </c>
      <c r="R187">
        <v>45450</v>
      </c>
      <c r="S187">
        <v>38550</v>
      </c>
      <c r="T187">
        <v>44050</v>
      </c>
      <c r="U187">
        <v>49550</v>
      </c>
      <c r="V187">
        <v>55050</v>
      </c>
      <c r="W187">
        <v>59500</v>
      </c>
      <c r="X187">
        <v>63900</v>
      </c>
      <c r="Y187">
        <v>68300</v>
      </c>
      <c r="Z187">
        <v>72700</v>
      </c>
      <c r="AA187">
        <v>9999</v>
      </c>
      <c r="AB187" t="s">
        <v>319</v>
      </c>
      <c r="AC187" t="s">
        <v>416</v>
      </c>
      <c r="AD187">
        <v>0</v>
      </c>
    </row>
    <row r="188" spans="1:30">
      <c r="A188" t="s">
        <v>320</v>
      </c>
      <c r="C188">
        <v>23850</v>
      </c>
      <c r="D188">
        <v>27250</v>
      </c>
      <c r="E188">
        <v>30650</v>
      </c>
      <c r="F188">
        <v>34050</v>
      </c>
      <c r="G188">
        <v>36800</v>
      </c>
      <c r="H188">
        <v>39500</v>
      </c>
      <c r="I188">
        <v>42250</v>
      </c>
      <c r="J188">
        <v>44950</v>
      </c>
      <c r="K188">
        <v>14350</v>
      </c>
      <c r="L188">
        <v>18310</v>
      </c>
      <c r="M188">
        <v>23030</v>
      </c>
      <c r="N188">
        <v>27750</v>
      </c>
      <c r="O188">
        <v>32470</v>
      </c>
      <c r="P188">
        <v>37190</v>
      </c>
      <c r="Q188">
        <v>41910</v>
      </c>
      <c r="R188">
        <v>44950</v>
      </c>
      <c r="S188">
        <v>38150</v>
      </c>
      <c r="T188">
        <v>43600</v>
      </c>
      <c r="U188">
        <v>49050</v>
      </c>
      <c r="V188">
        <v>54450</v>
      </c>
      <c r="W188">
        <v>58850</v>
      </c>
      <c r="X188">
        <v>63200</v>
      </c>
      <c r="Y188">
        <v>67550</v>
      </c>
      <c r="Z188">
        <v>71900</v>
      </c>
      <c r="AA188">
        <v>9999</v>
      </c>
      <c r="AB188" t="s">
        <v>320</v>
      </c>
      <c r="AC188" t="s">
        <v>416</v>
      </c>
      <c r="AD188">
        <v>0</v>
      </c>
    </row>
    <row r="189" spans="1:30">
      <c r="A189" t="s">
        <v>321</v>
      </c>
      <c r="C189">
        <v>27050</v>
      </c>
      <c r="D189">
        <v>30900</v>
      </c>
      <c r="E189">
        <v>34750</v>
      </c>
      <c r="F189">
        <v>38600</v>
      </c>
      <c r="G189">
        <v>41700</v>
      </c>
      <c r="H189">
        <v>44800</v>
      </c>
      <c r="I189">
        <v>47900</v>
      </c>
      <c r="J189">
        <v>51000</v>
      </c>
      <c r="K189">
        <v>16250</v>
      </c>
      <c r="L189">
        <v>18550</v>
      </c>
      <c r="M189">
        <v>23030</v>
      </c>
      <c r="N189">
        <v>27750</v>
      </c>
      <c r="O189">
        <v>32470</v>
      </c>
      <c r="P189">
        <v>37190</v>
      </c>
      <c r="Q189">
        <v>41910</v>
      </c>
      <c r="R189">
        <v>46630</v>
      </c>
      <c r="S189">
        <v>43250</v>
      </c>
      <c r="T189">
        <v>49400</v>
      </c>
      <c r="U189">
        <v>55600</v>
      </c>
      <c r="V189">
        <v>61750</v>
      </c>
      <c r="W189">
        <v>66700</v>
      </c>
      <c r="X189">
        <v>71650</v>
      </c>
      <c r="Y189">
        <v>76600</v>
      </c>
      <c r="Z189">
        <v>81550</v>
      </c>
      <c r="AA189">
        <v>320</v>
      </c>
      <c r="AB189" t="s">
        <v>321</v>
      </c>
      <c r="AC189" t="s">
        <v>416</v>
      </c>
      <c r="AD189">
        <v>1</v>
      </c>
    </row>
    <row r="190" spans="1:30">
      <c r="A190" t="s">
        <v>322</v>
      </c>
      <c r="C190">
        <v>23850</v>
      </c>
      <c r="D190">
        <v>27250</v>
      </c>
      <c r="E190">
        <v>30650</v>
      </c>
      <c r="F190">
        <v>34050</v>
      </c>
      <c r="G190">
        <v>36800</v>
      </c>
      <c r="H190">
        <v>39500</v>
      </c>
      <c r="I190">
        <v>42250</v>
      </c>
      <c r="J190">
        <v>44950</v>
      </c>
      <c r="K190">
        <v>14350</v>
      </c>
      <c r="L190">
        <v>18310</v>
      </c>
      <c r="M190">
        <v>23030</v>
      </c>
      <c r="N190">
        <v>27750</v>
      </c>
      <c r="O190">
        <v>32470</v>
      </c>
      <c r="P190">
        <v>37190</v>
      </c>
      <c r="Q190">
        <v>41910</v>
      </c>
      <c r="R190">
        <v>44950</v>
      </c>
      <c r="S190">
        <v>38150</v>
      </c>
      <c r="T190">
        <v>43600</v>
      </c>
      <c r="U190">
        <v>49050</v>
      </c>
      <c r="V190">
        <v>54450</v>
      </c>
      <c r="W190">
        <v>58850</v>
      </c>
      <c r="X190">
        <v>63200</v>
      </c>
      <c r="Y190">
        <v>67550</v>
      </c>
      <c r="Z190">
        <v>71900</v>
      </c>
      <c r="AA190">
        <v>9999</v>
      </c>
      <c r="AB190" t="s">
        <v>322</v>
      </c>
      <c r="AC190" t="s">
        <v>416</v>
      </c>
      <c r="AD190">
        <v>0</v>
      </c>
    </row>
    <row r="191" spans="1:30">
      <c r="A191" t="s">
        <v>323</v>
      </c>
      <c r="C191">
        <v>26250</v>
      </c>
      <c r="D191">
        <v>30000</v>
      </c>
      <c r="E191">
        <v>33750</v>
      </c>
      <c r="F191">
        <v>37450</v>
      </c>
      <c r="G191">
        <v>40450</v>
      </c>
      <c r="H191">
        <v>43450</v>
      </c>
      <c r="I191">
        <v>46450</v>
      </c>
      <c r="J191">
        <v>49450</v>
      </c>
      <c r="K191">
        <v>15750</v>
      </c>
      <c r="L191">
        <v>18310</v>
      </c>
      <c r="M191">
        <v>23030</v>
      </c>
      <c r="N191">
        <v>27750</v>
      </c>
      <c r="O191">
        <v>32470</v>
      </c>
      <c r="P191">
        <v>37190</v>
      </c>
      <c r="Q191">
        <v>41910</v>
      </c>
      <c r="R191">
        <v>46630</v>
      </c>
      <c r="S191">
        <v>41950</v>
      </c>
      <c r="T191">
        <v>47950</v>
      </c>
      <c r="U191">
        <v>53950</v>
      </c>
      <c r="V191">
        <v>59900</v>
      </c>
      <c r="W191">
        <v>64700</v>
      </c>
      <c r="X191">
        <v>69500</v>
      </c>
      <c r="Y191">
        <v>74300</v>
      </c>
      <c r="Z191">
        <v>79100</v>
      </c>
      <c r="AA191">
        <v>9999</v>
      </c>
      <c r="AB191" t="s">
        <v>323</v>
      </c>
      <c r="AC191" t="s">
        <v>416</v>
      </c>
      <c r="AD191">
        <v>0</v>
      </c>
    </row>
    <row r="192" spans="1:30">
      <c r="A192" t="s">
        <v>324</v>
      </c>
      <c r="C192">
        <v>27050</v>
      </c>
      <c r="D192">
        <v>30900</v>
      </c>
      <c r="E192">
        <v>34750</v>
      </c>
      <c r="F192">
        <v>38600</v>
      </c>
      <c r="G192">
        <v>41700</v>
      </c>
      <c r="H192">
        <v>44800</v>
      </c>
      <c r="I192">
        <v>47900</v>
      </c>
      <c r="J192">
        <v>51000</v>
      </c>
      <c r="K192">
        <v>16250</v>
      </c>
      <c r="L192">
        <v>18550</v>
      </c>
      <c r="M192">
        <v>23030</v>
      </c>
      <c r="N192">
        <v>27750</v>
      </c>
      <c r="O192">
        <v>32470</v>
      </c>
      <c r="P192">
        <v>37190</v>
      </c>
      <c r="Q192">
        <v>41910</v>
      </c>
      <c r="R192">
        <v>46630</v>
      </c>
      <c r="S192">
        <v>43250</v>
      </c>
      <c r="T192">
        <v>49400</v>
      </c>
      <c r="U192">
        <v>55600</v>
      </c>
      <c r="V192">
        <v>61750</v>
      </c>
      <c r="W192">
        <v>66700</v>
      </c>
      <c r="X192">
        <v>71650</v>
      </c>
      <c r="Y192">
        <v>76600</v>
      </c>
      <c r="Z192">
        <v>81550</v>
      </c>
      <c r="AA192">
        <v>320</v>
      </c>
      <c r="AB192" t="s">
        <v>324</v>
      </c>
      <c r="AC192" t="s">
        <v>416</v>
      </c>
      <c r="AD192">
        <v>1</v>
      </c>
    </row>
    <row r="193" spans="1:30">
      <c r="A193" t="s">
        <v>325</v>
      </c>
      <c r="C193">
        <v>30450</v>
      </c>
      <c r="D193">
        <v>34800</v>
      </c>
      <c r="E193">
        <v>39150</v>
      </c>
      <c r="F193">
        <v>43500</v>
      </c>
      <c r="G193">
        <v>47000</v>
      </c>
      <c r="H193">
        <v>50500</v>
      </c>
      <c r="I193">
        <v>53950</v>
      </c>
      <c r="J193">
        <v>57450</v>
      </c>
      <c r="K193">
        <v>18300</v>
      </c>
      <c r="L193">
        <v>20900</v>
      </c>
      <c r="M193">
        <v>23500</v>
      </c>
      <c r="N193">
        <v>27750</v>
      </c>
      <c r="O193">
        <v>32470</v>
      </c>
      <c r="P193">
        <v>37190</v>
      </c>
      <c r="Q193">
        <v>41910</v>
      </c>
      <c r="R193">
        <v>46630</v>
      </c>
      <c r="S193">
        <v>48750</v>
      </c>
      <c r="T193">
        <v>55700</v>
      </c>
      <c r="U193">
        <v>62650</v>
      </c>
      <c r="V193">
        <v>69600</v>
      </c>
      <c r="W193">
        <v>75200</v>
      </c>
      <c r="X193">
        <v>80750</v>
      </c>
      <c r="Y193">
        <v>86350</v>
      </c>
      <c r="Z193">
        <v>91900</v>
      </c>
      <c r="AA193">
        <v>9999</v>
      </c>
      <c r="AB193" t="s">
        <v>325</v>
      </c>
      <c r="AC193" t="s">
        <v>416</v>
      </c>
      <c r="AD193">
        <v>0</v>
      </c>
    </row>
    <row r="194" spans="1:30">
      <c r="A194" t="s">
        <v>326</v>
      </c>
      <c r="C194">
        <v>23850</v>
      </c>
      <c r="D194">
        <v>27250</v>
      </c>
      <c r="E194">
        <v>30650</v>
      </c>
      <c r="F194">
        <v>34050</v>
      </c>
      <c r="G194">
        <v>36800</v>
      </c>
      <c r="H194">
        <v>39500</v>
      </c>
      <c r="I194">
        <v>42250</v>
      </c>
      <c r="J194">
        <v>44950</v>
      </c>
      <c r="K194">
        <v>14350</v>
      </c>
      <c r="L194">
        <v>18310</v>
      </c>
      <c r="M194">
        <v>23030</v>
      </c>
      <c r="N194">
        <v>27750</v>
      </c>
      <c r="O194">
        <v>32470</v>
      </c>
      <c r="P194">
        <v>37190</v>
      </c>
      <c r="Q194">
        <v>41910</v>
      </c>
      <c r="R194">
        <v>44950</v>
      </c>
      <c r="S194">
        <v>38150</v>
      </c>
      <c r="T194">
        <v>43600</v>
      </c>
      <c r="U194">
        <v>49050</v>
      </c>
      <c r="V194">
        <v>54450</v>
      </c>
      <c r="W194">
        <v>58850</v>
      </c>
      <c r="X194">
        <v>63200</v>
      </c>
      <c r="Y194">
        <v>67550</v>
      </c>
      <c r="Z194">
        <v>71900</v>
      </c>
      <c r="AA194">
        <v>9999</v>
      </c>
      <c r="AB194" t="s">
        <v>326</v>
      </c>
      <c r="AC194" t="s">
        <v>416</v>
      </c>
      <c r="AD194">
        <v>0</v>
      </c>
    </row>
    <row r="195" spans="1:30">
      <c r="A195" t="s">
        <v>327</v>
      </c>
      <c r="C195">
        <v>23850</v>
      </c>
      <c r="D195">
        <v>27250</v>
      </c>
      <c r="E195">
        <v>30650</v>
      </c>
      <c r="F195">
        <v>34050</v>
      </c>
      <c r="G195">
        <v>36800</v>
      </c>
      <c r="H195">
        <v>39500</v>
      </c>
      <c r="I195">
        <v>42250</v>
      </c>
      <c r="J195">
        <v>44950</v>
      </c>
      <c r="K195">
        <v>14350</v>
      </c>
      <c r="L195">
        <v>18310</v>
      </c>
      <c r="M195">
        <v>23030</v>
      </c>
      <c r="N195">
        <v>27750</v>
      </c>
      <c r="O195">
        <v>32470</v>
      </c>
      <c r="P195">
        <v>37190</v>
      </c>
      <c r="Q195">
        <v>41910</v>
      </c>
      <c r="R195">
        <v>44950</v>
      </c>
      <c r="S195">
        <v>38150</v>
      </c>
      <c r="T195">
        <v>43600</v>
      </c>
      <c r="U195">
        <v>49050</v>
      </c>
      <c r="V195">
        <v>54450</v>
      </c>
      <c r="W195">
        <v>58850</v>
      </c>
      <c r="X195">
        <v>63200</v>
      </c>
      <c r="Y195">
        <v>67550</v>
      </c>
      <c r="Z195">
        <v>71900</v>
      </c>
      <c r="AA195">
        <v>9999</v>
      </c>
      <c r="AB195" t="s">
        <v>327</v>
      </c>
      <c r="AC195" t="s">
        <v>416</v>
      </c>
      <c r="AD195">
        <v>0</v>
      </c>
    </row>
    <row r="196" spans="1:30">
      <c r="A196" t="s">
        <v>328</v>
      </c>
      <c r="C196">
        <v>24200</v>
      </c>
      <c r="D196">
        <v>27650</v>
      </c>
      <c r="E196">
        <v>31100</v>
      </c>
      <c r="F196">
        <v>34550</v>
      </c>
      <c r="G196">
        <v>37350</v>
      </c>
      <c r="H196">
        <v>40100</v>
      </c>
      <c r="I196">
        <v>42850</v>
      </c>
      <c r="J196">
        <v>45650</v>
      </c>
      <c r="K196">
        <v>14550</v>
      </c>
      <c r="L196">
        <v>18310</v>
      </c>
      <c r="M196">
        <v>23030</v>
      </c>
      <c r="N196">
        <v>27750</v>
      </c>
      <c r="O196">
        <v>32470</v>
      </c>
      <c r="P196">
        <v>37190</v>
      </c>
      <c r="Q196">
        <v>41910</v>
      </c>
      <c r="R196">
        <v>45650</v>
      </c>
      <c r="S196">
        <v>38750</v>
      </c>
      <c r="T196">
        <v>44250</v>
      </c>
      <c r="U196">
        <v>49800</v>
      </c>
      <c r="V196">
        <v>55300</v>
      </c>
      <c r="W196">
        <v>59750</v>
      </c>
      <c r="X196">
        <v>64150</v>
      </c>
      <c r="Y196">
        <v>68600</v>
      </c>
      <c r="Z196">
        <v>73000</v>
      </c>
      <c r="AA196">
        <v>9999</v>
      </c>
      <c r="AB196" t="s">
        <v>328</v>
      </c>
      <c r="AC196" t="s">
        <v>416</v>
      </c>
      <c r="AD196">
        <v>0</v>
      </c>
    </row>
    <row r="197" spans="1:30">
      <c r="A197" t="s">
        <v>329</v>
      </c>
      <c r="C197">
        <v>24000</v>
      </c>
      <c r="D197">
        <v>27400</v>
      </c>
      <c r="E197">
        <v>30850</v>
      </c>
      <c r="F197">
        <v>34250</v>
      </c>
      <c r="G197">
        <v>37000</v>
      </c>
      <c r="H197">
        <v>39750</v>
      </c>
      <c r="I197">
        <v>42500</v>
      </c>
      <c r="J197">
        <v>45250</v>
      </c>
      <c r="K197">
        <v>14400</v>
      </c>
      <c r="L197">
        <v>18310</v>
      </c>
      <c r="M197">
        <v>23030</v>
      </c>
      <c r="N197">
        <v>27750</v>
      </c>
      <c r="O197">
        <v>32470</v>
      </c>
      <c r="P197">
        <v>37190</v>
      </c>
      <c r="Q197">
        <v>41910</v>
      </c>
      <c r="R197">
        <v>45250</v>
      </c>
      <c r="S197">
        <v>38400</v>
      </c>
      <c r="T197">
        <v>43850</v>
      </c>
      <c r="U197">
        <v>49350</v>
      </c>
      <c r="V197">
        <v>54800</v>
      </c>
      <c r="W197">
        <v>59200</v>
      </c>
      <c r="X197">
        <v>63600</v>
      </c>
      <c r="Y197">
        <v>68000</v>
      </c>
      <c r="Z197">
        <v>72350</v>
      </c>
      <c r="AA197">
        <v>9999</v>
      </c>
      <c r="AB197" t="s">
        <v>329</v>
      </c>
      <c r="AC197" t="s">
        <v>416</v>
      </c>
      <c r="AD197">
        <v>0</v>
      </c>
    </row>
    <row r="198" spans="1:30">
      <c r="A198" t="s">
        <v>330</v>
      </c>
      <c r="C198">
        <v>31750</v>
      </c>
      <c r="D198">
        <v>36300</v>
      </c>
      <c r="E198">
        <v>40850</v>
      </c>
      <c r="F198">
        <v>45350</v>
      </c>
      <c r="G198">
        <v>49000</v>
      </c>
      <c r="H198">
        <v>52650</v>
      </c>
      <c r="I198">
        <v>56250</v>
      </c>
      <c r="J198">
        <v>59900</v>
      </c>
      <c r="K198">
        <v>19050</v>
      </c>
      <c r="L198">
        <v>21800</v>
      </c>
      <c r="M198">
        <v>24500</v>
      </c>
      <c r="N198">
        <v>27750</v>
      </c>
      <c r="O198">
        <v>32470</v>
      </c>
      <c r="P198">
        <v>37190</v>
      </c>
      <c r="Q198">
        <v>41910</v>
      </c>
      <c r="R198">
        <v>46630</v>
      </c>
      <c r="S198">
        <v>50800</v>
      </c>
      <c r="T198">
        <v>58050</v>
      </c>
      <c r="U198">
        <v>65300</v>
      </c>
      <c r="V198">
        <v>72550</v>
      </c>
      <c r="W198">
        <v>78400</v>
      </c>
      <c r="X198">
        <v>84200</v>
      </c>
      <c r="Y198">
        <v>90000</v>
      </c>
      <c r="Z198">
        <v>95800</v>
      </c>
      <c r="AA198">
        <v>9999</v>
      </c>
      <c r="AB198" t="s">
        <v>330</v>
      </c>
      <c r="AC198" t="s">
        <v>416</v>
      </c>
      <c r="AD198">
        <v>0</v>
      </c>
    </row>
    <row r="199" spans="1:30">
      <c r="A199" t="s">
        <v>331</v>
      </c>
      <c r="C199">
        <v>26950</v>
      </c>
      <c r="D199">
        <v>30800</v>
      </c>
      <c r="E199">
        <v>34650</v>
      </c>
      <c r="F199">
        <v>38450</v>
      </c>
      <c r="G199">
        <v>41550</v>
      </c>
      <c r="H199">
        <v>44650</v>
      </c>
      <c r="I199">
        <v>47700</v>
      </c>
      <c r="J199">
        <v>50800</v>
      </c>
      <c r="K199">
        <v>16150</v>
      </c>
      <c r="L199">
        <v>18450</v>
      </c>
      <c r="M199">
        <v>23030</v>
      </c>
      <c r="N199">
        <v>27750</v>
      </c>
      <c r="O199">
        <v>32470</v>
      </c>
      <c r="P199">
        <v>37190</v>
      </c>
      <c r="Q199">
        <v>41910</v>
      </c>
      <c r="R199">
        <v>46630</v>
      </c>
      <c r="S199">
        <v>43050</v>
      </c>
      <c r="T199">
        <v>49200</v>
      </c>
      <c r="U199">
        <v>55350</v>
      </c>
      <c r="V199">
        <v>61500</v>
      </c>
      <c r="W199">
        <v>66450</v>
      </c>
      <c r="X199">
        <v>71350</v>
      </c>
      <c r="Y199">
        <v>76300</v>
      </c>
      <c r="Z199">
        <v>81200</v>
      </c>
      <c r="AA199">
        <v>9999</v>
      </c>
      <c r="AB199" t="s">
        <v>331</v>
      </c>
      <c r="AC199" t="s">
        <v>416</v>
      </c>
      <c r="AD199">
        <v>1</v>
      </c>
    </row>
    <row r="200" spans="1:30">
      <c r="A200" t="s">
        <v>332</v>
      </c>
      <c r="C200">
        <v>34100</v>
      </c>
      <c r="D200">
        <v>39000</v>
      </c>
      <c r="E200">
        <v>43850</v>
      </c>
      <c r="F200">
        <v>48700</v>
      </c>
      <c r="G200">
        <v>52600</v>
      </c>
      <c r="H200">
        <v>56500</v>
      </c>
      <c r="I200">
        <v>60400</v>
      </c>
      <c r="J200">
        <v>64300</v>
      </c>
      <c r="K200">
        <v>20450</v>
      </c>
      <c r="L200">
        <v>23400</v>
      </c>
      <c r="M200">
        <v>26300</v>
      </c>
      <c r="N200">
        <v>29200</v>
      </c>
      <c r="O200">
        <v>32470</v>
      </c>
      <c r="P200">
        <v>37190</v>
      </c>
      <c r="Q200">
        <v>41910</v>
      </c>
      <c r="R200">
        <v>46630</v>
      </c>
      <c r="S200">
        <v>54550</v>
      </c>
      <c r="T200">
        <v>62350</v>
      </c>
      <c r="U200">
        <v>70150</v>
      </c>
      <c r="V200">
        <v>77900</v>
      </c>
      <c r="W200">
        <v>84150</v>
      </c>
      <c r="X200">
        <v>90400</v>
      </c>
      <c r="Y200">
        <v>96600</v>
      </c>
      <c r="Z200">
        <v>102850</v>
      </c>
      <c r="AA200">
        <v>1920</v>
      </c>
      <c r="AB200" t="s">
        <v>332</v>
      </c>
      <c r="AC200" t="s">
        <v>416</v>
      </c>
      <c r="AD200">
        <v>1</v>
      </c>
    </row>
    <row r="201" spans="1:30">
      <c r="A201" t="s">
        <v>333</v>
      </c>
      <c r="C201">
        <v>23850</v>
      </c>
      <c r="D201">
        <v>27250</v>
      </c>
      <c r="E201">
        <v>30650</v>
      </c>
      <c r="F201">
        <v>34050</v>
      </c>
      <c r="G201">
        <v>36800</v>
      </c>
      <c r="H201">
        <v>39500</v>
      </c>
      <c r="I201">
        <v>42250</v>
      </c>
      <c r="J201">
        <v>44950</v>
      </c>
      <c r="K201">
        <v>14350</v>
      </c>
      <c r="L201">
        <v>18310</v>
      </c>
      <c r="M201">
        <v>23030</v>
      </c>
      <c r="N201">
        <v>27750</v>
      </c>
      <c r="O201">
        <v>32470</v>
      </c>
      <c r="P201">
        <v>37190</v>
      </c>
      <c r="Q201">
        <v>41910</v>
      </c>
      <c r="R201">
        <v>44950</v>
      </c>
      <c r="S201">
        <v>38150</v>
      </c>
      <c r="T201">
        <v>43600</v>
      </c>
      <c r="U201">
        <v>49050</v>
      </c>
      <c r="V201">
        <v>54450</v>
      </c>
      <c r="W201">
        <v>58850</v>
      </c>
      <c r="X201">
        <v>63200</v>
      </c>
      <c r="Y201">
        <v>67550</v>
      </c>
      <c r="Z201">
        <v>71900</v>
      </c>
      <c r="AA201">
        <v>9999</v>
      </c>
      <c r="AB201" t="s">
        <v>333</v>
      </c>
      <c r="AC201" t="s">
        <v>416</v>
      </c>
      <c r="AD201">
        <v>0</v>
      </c>
    </row>
    <row r="202" spans="1:30">
      <c r="A202" t="s">
        <v>334</v>
      </c>
      <c r="C202">
        <v>24550</v>
      </c>
      <c r="D202">
        <v>28050</v>
      </c>
      <c r="E202">
        <v>31550</v>
      </c>
      <c r="F202">
        <v>35050</v>
      </c>
      <c r="G202">
        <v>37900</v>
      </c>
      <c r="H202">
        <v>40700</v>
      </c>
      <c r="I202">
        <v>43500</v>
      </c>
      <c r="J202">
        <v>46300</v>
      </c>
      <c r="K202">
        <v>14750</v>
      </c>
      <c r="L202">
        <v>18310</v>
      </c>
      <c r="M202">
        <v>23030</v>
      </c>
      <c r="N202">
        <v>27750</v>
      </c>
      <c r="O202">
        <v>32470</v>
      </c>
      <c r="P202">
        <v>37190</v>
      </c>
      <c r="Q202">
        <v>41910</v>
      </c>
      <c r="R202">
        <v>46300</v>
      </c>
      <c r="S202">
        <v>39300</v>
      </c>
      <c r="T202">
        <v>44900</v>
      </c>
      <c r="U202">
        <v>50500</v>
      </c>
      <c r="V202">
        <v>56100</v>
      </c>
      <c r="W202">
        <v>60600</v>
      </c>
      <c r="X202">
        <v>65100</v>
      </c>
      <c r="Y202">
        <v>69600</v>
      </c>
      <c r="Z202">
        <v>74100</v>
      </c>
      <c r="AA202">
        <v>9999</v>
      </c>
      <c r="AB202" t="s">
        <v>334</v>
      </c>
      <c r="AC202" t="s">
        <v>416</v>
      </c>
      <c r="AD202">
        <v>1</v>
      </c>
    </row>
    <row r="203" spans="1:30">
      <c r="A203" t="s">
        <v>335</v>
      </c>
      <c r="C203">
        <v>23850</v>
      </c>
      <c r="D203">
        <v>27250</v>
      </c>
      <c r="E203">
        <v>30650</v>
      </c>
      <c r="F203">
        <v>34050</v>
      </c>
      <c r="G203">
        <v>36800</v>
      </c>
      <c r="H203">
        <v>39500</v>
      </c>
      <c r="I203">
        <v>42250</v>
      </c>
      <c r="J203">
        <v>44950</v>
      </c>
      <c r="K203">
        <v>14350</v>
      </c>
      <c r="L203">
        <v>18310</v>
      </c>
      <c r="M203">
        <v>23030</v>
      </c>
      <c r="N203">
        <v>27750</v>
      </c>
      <c r="O203">
        <v>32470</v>
      </c>
      <c r="P203">
        <v>37190</v>
      </c>
      <c r="Q203">
        <v>41910</v>
      </c>
      <c r="R203">
        <v>44950</v>
      </c>
      <c r="S203">
        <v>38150</v>
      </c>
      <c r="T203">
        <v>43600</v>
      </c>
      <c r="U203">
        <v>49050</v>
      </c>
      <c r="V203">
        <v>54450</v>
      </c>
      <c r="W203">
        <v>58850</v>
      </c>
      <c r="X203">
        <v>63200</v>
      </c>
      <c r="Y203">
        <v>67550</v>
      </c>
      <c r="Z203">
        <v>71900</v>
      </c>
      <c r="AA203">
        <v>9999</v>
      </c>
      <c r="AB203" t="s">
        <v>335</v>
      </c>
      <c r="AC203" t="s">
        <v>416</v>
      </c>
      <c r="AD203">
        <v>0</v>
      </c>
    </row>
    <row r="204" spans="1:30">
      <c r="A204" t="s">
        <v>336</v>
      </c>
      <c r="C204">
        <v>23850</v>
      </c>
      <c r="D204">
        <v>27250</v>
      </c>
      <c r="E204">
        <v>30650</v>
      </c>
      <c r="F204">
        <v>34050</v>
      </c>
      <c r="G204">
        <v>36800</v>
      </c>
      <c r="H204">
        <v>39500</v>
      </c>
      <c r="I204">
        <v>42250</v>
      </c>
      <c r="J204">
        <v>44950</v>
      </c>
      <c r="K204">
        <v>14350</v>
      </c>
      <c r="L204">
        <v>18310</v>
      </c>
      <c r="M204">
        <v>23030</v>
      </c>
      <c r="N204">
        <v>27750</v>
      </c>
      <c r="O204">
        <v>32470</v>
      </c>
      <c r="P204">
        <v>37190</v>
      </c>
      <c r="Q204">
        <v>41910</v>
      </c>
      <c r="R204">
        <v>44950</v>
      </c>
      <c r="S204">
        <v>38150</v>
      </c>
      <c r="T204">
        <v>43600</v>
      </c>
      <c r="U204">
        <v>49050</v>
      </c>
      <c r="V204">
        <v>54450</v>
      </c>
      <c r="W204">
        <v>58850</v>
      </c>
      <c r="X204">
        <v>63200</v>
      </c>
      <c r="Y204">
        <v>67550</v>
      </c>
      <c r="Z204">
        <v>71900</v>
      </c>
      <c r="AA204">
        <v>9999</v>
      </c>
      <c r="AB204" t="s">
        <v>336</v>
      </c>
      <c r="AC204" t="s">
        <v>416</v>
      </c>
      <c r="AD204">
        <v>0</v>
      </c>
    </row>
    <row r="205" spans="1:30">
      <c r="A205" t="s">
        <v>337</v>
      </c>
      <c r="C205">
        <v>23850</v>
      </c>
      <c r="D205">
        <v>27250</v>
      </c>
      <c r="E205">
        <v>30650</v>
      </c>
      <c r="F205">
        <v>34050</v>
      </c>
      <c r="G205">
        <v>36800</v>
      </c>
      <c r="H205">
        <v>39500</v>
      </c>
      <c r="I205">
        <v>42250</v>
      </c>
      <c r="J205">
        <v>44950</v>
      </c>
      <c r="K205">
        <v>14350</v>
      </c>
      <c r="L205">
        <v>18310</v>
      </c>
      <c r="M205">
        <v>23030</v>
      </c>
      <c r="N205">
        <v>27750</v>
      </c>
      <c r="O205">
        <v>32470</v>
      </c>
      <c r="P205">
        <v>37190</v>
      </c>
      <c r="Q205">
        <v>41910</v>
      </c>
      <c r="R205">
        <v>44950</v>
      </c>
      <c r="S205">
        <v>38150</v>
      </c>
      <c r="T205">
        <v>43600</v>
      </c>
      <c r="U205">
        <v>49050</v>
      </c>
      <c r="V205">
        <v>54450</v>
      </c>
      <c r="W205">
        <v>58850</v>
      </c>
      <c r="X205">
        <v>63200</v>
      </c>
      <c r="Y205">
        <v>67550</v>
      </c>
      <c r="Z205">
        <v>71900</v>
      </c>
      <c r="AA205">
        <v>9999</v>
      </c>
      <c r="AB205" t="s">
        <v>337</v>
      </c>
      <c r="AC205" t="s">
        <v>416</v>
      </c>
      <c r="AD205">
        <v>0</v>
      </c>
    </row>
    <row r="206" spans="1:30">
      <c r="A206" t="s">
        <v>338</v>
      </c>
      <c r="C206">
        <v>27150</v>
      </c>
      <c r="D206">
        <v>31000</v>
      </c>
      <c r="E206">
        <v>34900</v>
      </c>
      <c r="F206">
        <v>38750</v>
      </c>
      <c r="G206">
        <v>41850</v>
      </c>
      <c r="H206">
        <v>44950</v>
      </c>
      <c r="I206">
        <v>48050</v>
      </c>
      <c r="J206">
        <v>51150</v>
      </c>
      <c r="K206">
        <v>16300</v>
      </c>
      <c r="L206">
        <v>18600</v>
      </c>
      <c r="M206">
        <v>23030</v>
      </c>
      <c r="N206">
        <v>27750</v>
      </c>
      <c r="O206">
        <v>32470</v>
      </c>
      <c r="P206">
        <v>37190</v>
      </c>
      <c r="Q206">
        <v>41910</v>
      </c>
      <c r="R206">
        <v>46630</v>
      </c>
      <c r="S206">
        <v>43400</v>
      </c>
      <c r="T206">
        <v>49600</v>
      </c>
      <c r="U206">
        <v>55800</v>
      </c>
      <c r="V206">
        <v>62000</v>
      </c>
      <c r="W206">
        <v>67000</v>
      </c>
      <c r="X206">
        <v>71950</v>
      </c>
      <c r="Y206">
        <v>76900</v>
      </c>
      <c r="Z206">
        <v>81850</v>
      </c>
      <c r="AA206">
        <v>1880</v>
      </c>
      <c r="AB206" t="s">
        <v>338</v>
      </c>
      <c r="AC206" t="s">
        <v>416</v>
      </c>
      <c r="AD206">
        <v>1</v>
      </c>
    </row>
    <row r="207" spans="1:30">
      <c r="A207" t="s">
        <v>339</v>
      </c>
      <c r="C207">
        <v>23850</v>
      </c>
      <c r="D207">
        <v>27250</v>
      </c>
      <c r="E207">
        <v>30650</v>
      </c>
      <c r="F207">
        <v>34050</v>
      </c>
      <c r="G207">
        <v>36800</v>
      </c>
      <c r="H207">
        <v>39500</v>
      </c>
      <c r="I207">
        <v>42250</v>
      </c>
      <c r="J207">
        <v>44950</v>
      </c>
      <c r="K207">
        <v>14350</v>
      </c>
      <c r="L207">
        <v>18310</v>
      </c>
      <c r="M207">
        <v>23030</v>
      </c>
      <c r="N207">
        <v>27750</v>
      </c>
      <c r="O207">
        <v>32470</v>
      </c>
      <c r="P207">
        <v>37190</v>
      </c>
      <c r="Q207">
        <v>41910</v>
      </c>
      <c r="R207">
        <v>44950</v>
      </c>
      <c r="S207">
        <v>38150</v>
      </c>
      <c r="T207">
        <v>43600</v>
      </c>
      <c r="U207">
        <v>49050</v>
      </c>
      <c r="V207">
        <v>54450</v>
      </c>
      <c r="W207">
        <v>58850</v>
      </c>
      <c r="X207">
        <v>63200</v>
      </c>
      <c r="Y207">
        <v>67550</v>
      </c>
      <c r="Z207">
        <v>71900</v>
      </c>
      <c r="AA207">
        <v>9999</v>
      </c>
      <c r="AB207" t="s">
        <v>339</v>
      </c>
      <c r="AC207" t="s">
        <v>416</v>
      </c>
      <c r="AD207">
        <v>0</v>
      </c>
    </row>
    <row r="208" spans="1:30">
      <c r="A208" t="s">
        <v>340</v>
      </c>
      <c r="C208">
        <v>27300</v>
      </c>
      <c r="D208">
        <v>31200</v>
      </c>
      <c r="E208">
        <v>35100</v>
      </c>
      <c r="F208">
        <v>38950</v>
      </c>
      <c r="G208">
        <v>42100</v>
      </c>
      <c r="H208">
        <v>45200</v>
      </c>
      <c r="I208">
        <v>48300</v>
      </c>
      <c r="J208">
        <v>51450</v>
      </c>
      <c r="K208">
        <v>16350</v>
      </c>
      <c r="L208">
        <v>18700</v>
      </c>
      <c r="M208">
        <v>23030</v>
      </c>
      <c r="N208">
        <v>27750</v>
      </c>
      <c r="O208">
        <v>32470</v>
      </c>
      <c r="P208">
        <v>37190</v>
      </c>
      <c r="Q208">
        <v>41910</v>
      </c>
      <c r="R208">
        <v>46630</v>
      </c>
      <c r="S208">
        <v>43650</v>
      </c>
      <c r="T208">
        <v>49850</v>
      </c>
      <c r="U208">
        <v>56100</v>
      </c>
      <c r="V208">
        <v>62300</v>
      </c>
      <c r="W208">
        <v>67300</v>
      </c>
      <c r="X208">
        <v>72300</v>
      </c>
      <c r="Y208">
        <v>77300</v>
      </c>
      <c r="Z208">
        <v>82250</v>
      </c>
      <c r="AA208">
        <v>9999</v>
      </c>
      <c r="AB208" t="s">
        <v>340</v>
      </c>
      <c r="AC208" t="s">
        <v>416</v>
      </c>
      <c r="AD208">
        <v>0</v>
      </c>
    </row>
    <row r="209" spans="1:30">
      <c r="A209" t="s">
        <v>341</v>
      </c>
      <c r="C209">
        <v>26250</v>
      </c>
      <c r="D209">
        <v>30000</v>
      </c>
      <c r="E209">
        <v>33750</v>
      </c>
      <c r="F209">
        <v>37500</v>
      </c>
      <c r="G209">
        <v>40500</v>
      </c>
      <c r="H209">
        <v>43500</v>
      </c>
      <c r="I209">
        <v>46500</v>
      </c>
      <c r="J209">
        <v>49500</v>
      </c>
      <c r="K209">
        <v>15750</v>
      </c>
      <c r="L209">
        <v>18310</v>
      </c>
      <c r="M209">
        <v>23030</v>
      </c>
      <c r="N209">
        <v>27750</v>
      </c>
      <c r="O209">
        <v>32470</v>
      </c>
      <c r="P209">
        <v>37190</v>
      </c>
      <c r="Q209">
        <v>41910</v>
      </c>
      <c r="R209">
        <v>46630</v>
      </c>
      <c r="S209">
        <v>42000</v>
      </c>
      <c r="T209">
        <v>48000</v>
      </c>
      <c r="U209">
        <v>54000</v>
      </c>
      <c r="V209">
        <v>60000</v>
      </c>
      <c r="W209">
        <v>64800</v>
      </c>
      <c r="X209">
        <v>69600</v>
      </c>
      <c r="Y209">
        <v>74400</v>
      </c>
      <c r="Z209">
        <v>79200</v>
      </c>
      <c r="AA209">
        <v>9999</v>
      </c>
      <c r="AB209" t="s">
        <v>341</v>
      </c>
      <c r="AC209" t="s">
        <v>416</v>
      </c>
      <c r="AD209">
        <v>0</v>
      </c>
    </row>
    <row r="210" spans="1:30">
      <c r="A210" t="s">
        <v>342</v>
      </c>
      <c r="C210">
        <v>23850</v>
      </c>
      <c r="D210">
        <v>27250</v>
      </c>
      <c r="E210">
        <v>30650</v>
      </c>
      <c r="F210">
        <v>34050</v>
      </c>
      <c r="G210">
        <v>36800</v>
      </c>
      <c r="H210">
        <v>39500</v>
      </c>
      <c r="I210">
        <v>42250</v>
      </c>
      <c r="J210">
        <v>44950</v>
      </c>
      <c r="K210">
        <v>14350</v>
      </c>
      <c r="L210">
        <v>18310</v>
      </c>
      <c r="M210">
        <v>23030</v>
      </c>
      <c r="N210">
        <v>27750</v>
      </c>
      <c r="O210">
        <v>32470</v>
      </c>
      <c r="P210">
        <v>37190</v>
      </c>
      <c r="Q210">
        <v>41910</v>
      </c>
      <c r="R210">
        <v>44950</v>
      </c>
      <c r="S210">
        <v>38150</v>
      </c>
      <c r="T210">
        <v>43600</v>
      </c>
      <c r="U210">
        <v>49050</v>
      </c>
      <c r="V210">
        <v>54450</v>
      </c>
      <c r="W210">
        <v>58850</v>
      </c>
      <c r="X210">
        <v>63200</v>
      </c>
      <c r="Y210">
        <v>67550</v>
      </c>
      <c r="Z210">
        <v>71900</v>
      </c>
      <c r="AA210">
        <v>9999</v>
      </c>
      <c r="AB210" t="s">
        <v>342</v>
      </c>
      <c r="AC210" t="s">
        <v>416</v>
      </c>
      <c r="AD210">
        <v>0</v>
      </c>
    </row>
    <row r="211" spans="1:30">
      <c r="A211" t="s">
        <v>343</v>
      </c>
      <c r="C211">
        <v>23850</v>
      </c>
      <c r="D211">
        <v>27250</v>
      </c>
      <c r="E211">
        <v>30650</v>
      </c>
      <c r="F211">
        <v>34050</v>
      </c>
      <c r="G211">
        <v>36800</v>
      </c>
      <c r="H211">
        <v>39500</v>
      </c>
      <c r="I211">
        <v>42250</v>
      </c>
      <c r="J211">
        <v>44950</v>
      </c>
      <c r="K211">
        <v>14350</v>
      </c>
      <c r="L211">
        <v>18310</v>
      </c>
      <c r="M211">
        <v>23030</v>
      </c>
      <c r="N211">
        <v>27750</v>
      </c>
      <c r="O211">
        <v>32470</v>
      </c>
      <c r="P211">
        <v>37190</v>
      </c>
      <c r="Q211">
        <v>41910</v>
      </c>
      <c r="R211">
        <v>44950</v>
      </c>
      <c r="S211">
        <v>38150</v>
      </c>
      <c r="T211">
        <v>43600</v>
      </c>
      <c r="U211">
        <v>49050</v>
      </c>
      <c r="V211">
        <v>54450</v>
      </c>
      <c r="W211">
        <v>58850</v>
      </c>
      <c r="X211">
        <v>63200</v>
      </c>
      <c r="Y211">
        <v>67550</v>
      </c>
      <c r="Z211">
        <v>71900</v>
      </c>
      <c r="AA211">
        <v>9999</v>
      </c>
      <c r="AB211" t="s">
        <v>343</v>
      </c>
      <c r="AC211" t="s">
        <v>416</v>
      </c>
      <c r="AD211">
        <v>0</v>
      </c>
    </row>
    <row r="212" spans="1:30">
      <c r="A212" t="s">
        <v>344</v>
      </c>
      <c r="C212">
        <v>24600</v>
      </c>
      <c r="D212">
        <v>28100</v>
      </c>
      <c r="E212">
        <v>31600</v>
      </c>
      <c r="F212">
        <v>35100</v>
      </c>
      <c r="G212">
        <v>37950</v>
      </c>
      <c r="H212">
        <v>40750</v>
      </c>
      <c r="I212">
        <v>43550</v>
      </c>
      <c r="J212">
        <v>46350</v>
      </c>
      <c r="K212">
        <v>14750</v>
      </c>
      <c r="L212">
        <v>18310</v>
      </c>
      <c r="M212">
        <v>23030</v>
      </c>
      <c r="N212">
        <v>27750</v>
      </c>
      <c r="O212">
        <v>32470</v>
      </c>
      <c r="P212">
        <v>37190</v>
      </c>
      <c r="Q212">
        <v>41910</v>
      </c>
      <c r="R212">
        <v>46350</v>
      </c>
      <c r="S212">
        <v>39350</v>
      </c>
      <c r="T212">
        <v>44950</v>
      </c>
      <c r="U212">
        <v>50550</v>
      </c>
      <c r="V212">
        <v>56150</v>
      </c>
      <c r="W212">
        <v>60650</v>
      </c>
      <c r="X212">
        <v>65150</v>
      </c>
      <c r="Y212">
        <v>69650</v>
      </c>
      <c r="Z212">
        <v>74150</v>
      </c>
      <c r="AA212">
        <v>9999</v>
      </c>
      <c r="AB212" t="s">
        <v>344</v>
      </c>
      <c r="AC212" t="s">
        <v>416</v>
      </c>
      <c r="AD212">
        <v>0</v>
      </c>
    </row>
    <row r="213" spans="1:30">
      <c r="A213" t="s">
        <v>345</v>
      </c>
      <c r="C213">
        <v>27500</v>
      </c>
      <c r="D213">
        <v>31400</v>
      </c>
      <c r="E213">
        <v>35350</v>
      </c>
      <c r="F213">
        <v>39250</v>
      </c>
      <c r="G213">
        <v>42400</v>
      </c>
      <c r="H213">
        <v>45550</v>
      </c>
      <c r="I213">
        <v>48700</v>
      </c>
      <c r="J213">
        <v>51850</v>
      </c>
      <c r="K213">
        <v>16500</v>
      </c>
      <c r="L213">
        <v>18850</v>
      </c>
      <c r="M213">
        <v>23030</v>
      </c>
      <c r="N213">
        <v>27750</v>
      </c>
      <c r="O213">
        <v>32470</v>
      </c>
      <c r="P213">
        <v>37190</v>
      </c>
      <c r="Q213">
        <v>41910</v>
      </c>
      <c r="R213">
        <v>46630</v>
      </c>
      <c r="S213">
        <v>44000</v>
      </c>
      <c r="T213">
        <v>50250</v>
      </c>
      <c r="U213">
        <v>56550</v>
      </c>
      <c r="V213">
        <v>62800</v>
      </c>
      <c r="W213">
        <v>67850</v>
      </c>
      <c r="X213">
        <v>72850</v>
      </c>
      <c r="Y213">
        <v>77900</v>
      </c>
      <c r="Z213">
        <v>82900</v>
      </c>
      <c r="AA213">
        <v>8640</v>
      </c>
      <c r="AB213" t="s">
        <v>345</v>
      </c>
      <c r="AC213" t="s">
        <v>416</v>
      </c>
      <c r="AD213">
        <v>1</v>
      </c>
    </row>
    <row r="214" spans="1:30">
      <c r="A214" t="s">
        <v>346</v>
      </c>
      <c r="C214">
        <v>23950</v>
      </c>
      <c r="D214">
        <v>27350</v>
      </c>
      <c r="E214">
        <v>30750</v>
      </c>
      <c r="F214">
        <v>34150</v>
      </c>
      <c r="G214">
        <v>36900</v>
      </c>
      <c r="H214">
        <v>39650</v>
      </c>
      <c r="I214">
        <v>42350</v>
      </c>
      <c r="J214">
        <v>45100</v>
      </c>
      <c r="K214">
        <v>14350</v>
      </c>
      <c r="L214">
        <v>18310</v>
      </c>
      <c r="M214">
        <v>23030</v>
      </c>
      <c r="N214">
        <v>27750</v>
      </c>
      <c r="O214">
        <v>32470</v>
      </c>
      <c r="P214">
        <v>37190</v>
      </c>
      <c r="Q214">
        <v>41910</v>
      </c>
      <c r="R214">
        <v>45100</v>
      </c>
      <c r="S214">
        <v>38300</v>
      </c>
      <c r="T214">
        <v>43750</v>
      </c>
      <c r="U214">
        <v>49200</v>
      </c>
      <c r="V214">
        <v>54650</v>
      </c>
      <c r="W214">
        <v>59050</v>
      </c>
      <c r="X214">
        <v>63400</v>
      </c>
      <c r="Y214">
        <v>67800</v>
      </c>
      <c r="Z214">
        <v>72150</v>
      </c>
      <c r="AA214">
        <v>9999</v>
      </c>
      <c r="AB214" t="s">
        <v>346</v>
      </c>
      <c r="AC214" t="s">
        <v>416</v>
      </c>
      <c r="AD214">
        <v>1</v>
      </c>
    </row>
    <row r="215" spans="1:30">
      <c r="A215" t="s">
        <v>347</v>
      </c>
      <c r="C215">
        <v>23850</v>
      </c>
      <c r="D215">
        <v>27250</v>
      </c>
      <c r="E215">
        <v>30650</v>
      </c>
      <c r="F215">
        <v>34050</v>
      </c>
      <c r="G215">
        <v>36800</v>
      </c>
      <c r="H215">
        <v>39500</v>
      </c>
      <c r="I215">
        <v>42250</v>
      </c>
      <c r="J215">
        <v>44950</v>
      </c>
      <c r="K215">
        <v>14350</v>
      </c>
      <c r="L215">
        <v>18310</v>
      </c>
      <c r="M215">
        <v>23030</v>
      </c>
      <c r="N215">
        <v>27750</v>
      </c>
      <c r="O215">
        <v>32470</v>
      </c>
      <c r="P215">
        <v>37190</v>
      </c>
      <c r="Q215">
        <v>41910</v>
      </c>
      <c r="R215">
        <v>44950</v>
      </c>
      <c r="S215">
        <v>38150</v>
      </c>
      <c r="T215">
        <v>43600</v>
      </c>
      <c r="U215">
        <v>49050</v>
      </c>
      <c r="V215">
        <v>54450</v>
      </c>
      <c r="W215">
        <v>58850</v>
      </c>
      <c r="X215">
        <v>63200</v>
      </c>
      <c r="Y215">
        <v>67550</v>
      </c>
      <c r="Z215">
        <v>71900</v>
      </c>
      <c r="AA215">
        <v>9999</v>
      </c>
      <c r="AB215" t="s">
        <v>347</v>
      </c>
      <c r="AC215" t="s">
        <v>416</v>
      </c>
      <c r="AD215">
        <v>0</v>
      </c>
    </row>
    <row r="216" spans="1:30">
      <c r="A216" t="s">
        <v>348</v>
      </c>
      <c r="C216">
        <v>23850</v>
      </c>
      <c r="D216">
        <v>27250</v>
      </c>
      <c r="E216">
        <v>30650</v>
      </c>
      <c r="F216">
        <v>34050</v>
      </c>
      <c r="G216">
        <v>36800</v>
      </c>
      <c r="H216">
        <v>39500</v>
      </c>
      <c r="I216">
        <v>42250</v>
      </c>
      <c r="J216">
        <v>44950</v>
      </c>
      <c r="K216">
        <v>14350</v>
      </c>
      <c r="L216">
        <v>18310</v>
      </c>
      <c r="M216">
        <v>23030</v>
      </c>
      <c r="N216">
        <v>27750</v>
      </c>
      <c r="O216">
        <v>32470</v>
      </c>
      <c r="P216">
        <v>37190</v>
      </c>
      <c r="Q216">
        <v>41910</v>
      </c>
      <c r="R216">
        <v>44950</v>
      </c>
      <c r="S216">
        <v>38150</v>
      </c>
      <c r="T216">
        <v>43600</v>
      </c>
      <c r="U216">
        <v>49050</v>
      </c>
      <c r="V216">
        <v>54450</v>
      </c>
      <c r="W216">
        <v>58850</v>
      </c>
      <c r="X216">
        <v>63200</v>
      </c>
      <c r="Y216">
        <v>67550</v>
      </c>
      <c r="Z216">
        <v>71900</v>
      </c>
      <c r="AA216">
        <v>9999</v>
      </c>
      <c r="AB216" t="s">
        <v>348</v>
      </c>
      <c r="AC216" t="s">
        <v>416</v>
      </c>
      <c r="AD216">
        <v>0</v>
      </c>
    </row>
    <row r="217" spans="1:30">
      <c r="A217" t="s">
        <v>349</v>
      </c>
      <c r="C217">
        <v>27500</v>
      </c>
      <c r="D217">
        <v>31400</v>
      </c>
      <c r="E217">
        <v>35350</v>
      </c>
      <c r="F217">
        <v>39250</v>
      </c>
      <c r="G217">
        <v>42400</v>
      </c>
      <c r="H217">
        <v>45550</v>
      </c>
      <c r="I217">
        <v>48700</v>
      </c>
      <c r="J217">
        <v>51850</v>
      </c>
      <c r="K217">
        <v>16500</v>
      </c>
      <c r="L217">
        <v>18850</v>
      </c>
      <c r="M217">
        <v>23030</v>
      </c>
      <c r="N217">
        <v>27750</v>
      </c>
      <c r="O217">
        <v>32470</v>
      </c>
      <c r="P217">
        <v>37190</v>
      </c>
      <c r="Q217">
        <v>41910</v>
      </c>
      <c r="R217">
        <v>46630</v>
      </c>
      <c r="S217">
        <v>44000</v>
      </c>
      <c r="T217">
        <v>50250</v>
      </c>
      <c r="U217">
        <v>56550</v>
      </c>
      <c r="V217">
        <v>62800</v>
      </c>
      <c r="W217">
        <v>67850</v>
      </c>
      <c r="X217">
        <v>72850</v>
      </c>
      <c r="Y217">
        <v>77900</v>
      </c>
      <c r="Z217">
        <v>82900</v>
      </c>
      <c r="AA217">
        <v>9999</v>
      </c>
      <c r="AB217" t="s">
        <v>349</v>
      </c>
      <c r="AC217" t="s">
        <v>416</v>
      </c>
      <c r="AD217">
        <v>0</v>
      </c>
    </row>
    <row r="218" spans="1:30">
      <c r="A218" t="s">
        <v>350</v>
      </c>
      <c r="C218">
        <v>29400</v>
      </c>
      <c r="D218">
        <v>33600</v>
      </c>
      <c r="E218">
        <v>37800</v>
      </c>
      <c r="F218">
        <v>42000</v>
      </c>
      <c r="G218">
        <v>45400</v>
      </c>
      <c r="H218">
        <v>48750</v>
      </c>
      <c r="I218">
        <v>52100</v>
      </c>
      <c r="J218">
        <v>55450</v>
      </c>
      <c r="K218">
        <v>17650</v>
      </c>
      <c r="L218">
        <v>20200</v>
      </c>
      <c r="M218">
        <v>23030</v>
      </c>
      <c r="N218">
        <v>27750</v>
      </c>
      <c r="O218">
        <v>32470</v>
      </c>
      <c r="P218">
        <v>37190</v>
      </c>
      <c r="Q218">
        <v>41910</v>
      </c>
      <c r="R218">
        <v>46630</v>
      </c>
      <c r="S218">
        <v>47050</v>
      </c>
      <c r="T218">
        <v>53800</v>
      </c>
      <c r="U218">
        <v>60500</v>
      </c>
      <c r="V218">
        <v>67200</v>
      </c>
      <c r="W218">
        <v>72600</v>
      </c>
      <c r="X218">
        <v>78000</v>
      </c>
      <c r="Y218">
        <v>83350</v>
      </c>
      <c r="Z218">
        <v>88750</v>
      </c>
      <c r="AA218">
        <v>9999</v>
      </c>
      <c r="AB218" t="s">
        <v>350</v>
      </c>
      <c r="AC218" t="s">
        <v>416</v>
      </c>
      <c r="AD218">
        <v>0</v>
      </c>
    </row>
    <row r="219" spans="1:30">
      <c r="A219" t="s">
        <v>351</v>
      </c>
      <c r="C219">
        <v>24700</v>
      </c>
      <c r="D219">
        <v>28200</v>
      </c>
      <c r="E219">
        <v>31750</v>
      </c>
      <c r="F219">
        <v>35250</v>
      </c>
      <c r="G219">
        <v>38100</v>
      </c>
      <c r="H219">
        <v>40900</v>
      </c>
      <c r="I219">
        <v>43750</v>
      </c>
      <c r="J219">
        <v>46550</v>
      </c>
      <c r="K219">
        <v>14850</v>
      </c>
      <c r="L219">
        <v>18310</v>
      </c>
      <c r="M219">
        <v>23030</v>
      </c>
      <c r="N219">
        <v>27750</v>
      </c>
      <c r="O219">
        <v>32470</v>
      </c>
      <c r="P219">
        <v>37190</v>
      </c>
      <c r="Q219">
        <v>41910</v>
      </c>
      <c r="R219">
        <v>46550</v>
      </c>
      <c r="S219">
        <v>39500</v>
      </c>
      <c r="T219">
        <v>45150</v>
      </c>
      <c r="U219">
        <v>50800</v>
      </c>
      <c r="V219">
        <v>56400</v>
      </c>
      <c r="W219">
        <v>60950</v>
      </c>
      <c r="X219">
        <v>65450</v>
      </c>
      <c r="Y219">
        <v>69950</v>
      </c>
      <c r="Z219">
        <v>74450</v>
      </c>
      <c r="AA219">
        <v>9999</v>
      </c>
      <c r="AB219" t="s">
        <v>351</v>
      </c>
      <c r="AC219" t="s">
        <v>416</v>
      </c>
      <c r="AD219">
        <v>0</v>
      </c>
    </row>
    <row r="220" spans="1:30">
      <c r="A220" t="s">
        <v>352</v>
      </c>
      <c r="C220">
        <v>23850</v>
      </c>
      <c r="D220">
        <v>27250</v>
      </c>
      <c r="E220">
        <v>30650</v>
      </c>
      <c r="F220">
        <v>34050</v>
      </c>
      <c r="G220">
        <v>36800</v>
      </c>
      <c r="H220">
        <v>39500</v>
      </c>
      <c r="I220">
        <v>42250</v>
      </c>
      <c r="J220">
        <v>44950</v>
      </c>
      <c r="K220">
        <v>14350</v>
      </c>
      <c r="L220">
        <v>18310</v>
      </c>
      <c r="M220">
        <v>23030</v>
      </c>
      <c r="N220">
        <v>27750</v>
      </c>
      <c r="O220">
        <v>32470</v>
      </c>
      <c r="P220">
        <v>37190</v>
      </c>
      <c r="Q220">
        <v>41910</v>
      </c>
      <c r="R220">
        <v>44950</v>
      </c>
      <c r="S220">
        <v>38150</v>
      </c>
      <c r="T220">
        <v>43600</v>
      </c>
      <c r="U220">
        <v>49050</v>
      </c>
      <c r="V220">
        <v>54450</v>
      </c>
      <c r="W220">
        <v>58850</v>
      </c>
      <c r="X220">
        <v>63200</v>
      </c>
      <c r="Y220">
        <v>67550</v>
      </c>
      <c r="Z220">
        <v>71900</v>
      </c>
      <c r="AA220">
        <v>9999</v>
      </c>
      <c r="AB220" t="s">
        <v>352</v>
      </c>
      <c r="AC220" t="s">
        <v>416</v>
      </c>
      <c r="AD220">
        <v>0</v>
      </c>
    </row>
    <row r="221" spans="1:30">
      <c r="A221" t="s">
        <v>353</v>
      </c>
      <c r="C221">
        <v>31650</v>
      </c>
      <c r="D221">
        <v>36200</v>
      </c>
      <c r="E221">
        <v>40700</v>
      </c>
      <c r="F221">
        <v>45200</v>
      </c>
      <c r="G221">
        <v>48850</v>
      </c>
      <c r="H221">
        <v>52450</v>
      </c>
      <c r="I221">
        <v>56050</v>
      </c>
      <c r="J221">
        <v>59700</v>
      </c>
      <c r="K221">
        <v>19000</v>
      </c>
      <c r="L221">
        <v>21700</v>
      </c>
      <c r="M221">
        <v>24400</v>
      </c>
      <c r="N221">
        <v>27750</v>
      </c>
      <c r="O221">
        <v>32470</v>
      </c>
      <c r="P221">
        <v>37190</v>
      </c>
      <c r="Q221">
        <v>41910</v>
      </c>
      <c r="R221">
        <v>46630</v>
      </c>
      <c r="S221">
        <v>50650</v>
      </c>
      <c r="T221">
        <v>57850</v>
      </c>
      <c r="U221">
        <v>65100</v>
      </c>
      <c r="V221">
        <v>72300</v>
      </c>
      <c r="W221">
        <v>78100</v>
      </c>
      <c r="X221">
        <v>83900</v>
      </c>
      <c r="Y221">
        <v>89700</v>
      </c>
      <c r="Z221">
        <v>95450</v>
      </c>
      <c r="AA221">
        <v>2800</v>
      </c>
      <c r="AB221" t="s">
        <v>353</v>
      </c>
      <c r="AC221" t="s">
        <v>416</v>
      </c>
      <c r="AD221">
        <v>1</v>
      </c>
    </row>
    <row r="222" spans="1:30">
      <c r="A222" t="s">
        <v>354</v>
      </c>
      <c r="C222">
        <v>24850</v>
      </c>
      <c r="D222">
        <v>28400</v>
      </c>
      <c r="E222">
        <v>31950</v>
      </c>
      <c r="F222">
        <v>35450</v>
      </c>
      <c r="G222">
        <v>38300</v>
      </c>
      <c r="H222">
        <v>41150</v>
      </c>
      <c r="I222">
        <v>44000</v>
      </c>
      <c r="J222">
        <v>46800</v>
      </c>
      <c r="K222">
        <v>14900</v>
      </c>
      <c r="L222">
        <v>18310</v>
      </c>
      <c r="M222">
        <v>23030</v>
      </c>
      <c r="N222">
        <v>27750</v>
      </c>
      <c r="O222">
        <v>32470</v>
      </c>
      <c r="P222">
        <v>37190</v>
      </c>
      <c r="Q222">
        <v>41910</v>
      </c>
      <c r="R222">
        <v>46630</v>
      </c>
      <c r="S222">
        <v>39700</v>
      </c>
      <c r="T222">
        <v>45400</v>
      </c>
      <c r="U222">
        <v>51050</v>
      </c>
      <c r="V222">
        <v>56700</v>
      </c>
      <c r="W222">
        <v>61250</v>
      </c>
      <c r="X222">
        <v>65800</v>
      </c>
      <c r="Y222">
        <v>70350</v>
      </c>
      <c r="Z222">
        <v>74850</v>
      </c>
      <c r="AA222">
        <v>40</v>
      </c>
      <c r="AB222" t="s">
        <v>354</v>
      </c>
      <c r="AC222" t="s">
        <v>416</v>
      </c>
      <c r="AD222">
        <v>1</v>
      </c>
    </row>
    <row r="223" spans="1:30">
      <c r="A223" t="s">
        <v>355</v>
      </c>
      <c r="C223">
        <v>23850</v>
      </c>
      <c r="D223">
        <v>27250</v>
      </c>
      <c r="E223">
        <v>30650</v>
      </c>
      <c r="F223">
        <v>34050</v>
      </c>
      <c r="G223">
        <v>36800</v>
      </c>
      <c r="H223">
        <v>39500</v>
      </c>
      <c r="I223">
        <v>42250</v>
      </c>
      <c r="J223">
        <v>44950</v>
      </c>
      <c r="K223">
        <v>14350</v>
      </c>
      <c r="L223">
        <v>18310</v>
      </c>
      <c r="M223">
        <v>23030</v>
      </c>
      <c r="N223">
        <v>27750</v>
      </c>
      <c r="O223">
        <v>32470</v>
      </c>
      <c r="P223">
        <v>37190</v>
      </c>
      <c r="Q223">
        <v>41910</v>
      </c>
      <c r="R223">
        <v>44950</v>
      </c>
      <c r="S223">
        <v>38150</v>
      </c>
      <c r="T223">
        <v>43600</v>
      </c>
      <c r="U223">
        <v>49050</v>
      </c>
      <c r="V223">
        <v>54450</v>
      </c>
      <c r="W223">
        <v>58850</v>
      </c>
      <c r="X223">
        <v>63200</v>
      </c>
      <c r="Y223">
        <v>67550</v>
      </c>
      <c r="Z223">
        <v>71900</v>
      </c>
      <c r="AA223">
        <v>9999</v>
      </c>
      <c r="AB223" t="s">
        <v>355</v>
      </c>
      <c r="AC223" t="s">
        <v>416</v>
      </c>
      <c r="AD223">
        <v>0</v>
      </c>
    </row>
    <row r="224" spans="1:30">
      <c r="A224" t="s">
        <v>356</v>
      </c>
      <c r="C224">
        <v>23850</v>
      </c>
      <c r="D224">
        <v>27250</v>
      </c>
      <c r="E224">
        <v>30650</v>
      </c>
      <c r="F224">
        <v>34050</v>
      </c>
      <c r="G224">
        <v>36800</v>
      </c>
      <c r="H224">
        <v>39500</v>
      </c>
      <c r="I224">
        <v>42250</v>
      </c>
      <c r="J224">
        <v>44950</v>
      </c>
      <c r="K224">
        <v>14350</v>
      </c>
      <c r="L224">
        <v>18310</v>
      </c>
      <c r="M224">
        <v>23030</v>
      </c>
      <c r="N224">
        <v>27750</v>
      </c>
      <c r="O224">
        <v>32470</v>
      </c>
      <c r="P224">
        <v>37190</v>
      </c>
      <c r="Q224">
        <v>41910</v>
      </c>
      <c r="R224">
        <v>44950</v>
      </c>
      <c r="S224">
        <v>38150</v>
      </c>
      <c r="T224">
        <v>43600</v>
      </c>
      <c r="U224">
        <v>49050</v>
      </c>
      <c r="V224">
        <v>54450</v>
      </c>
      <c r="W224">
        <v>58850</v>
      </c>
      <c r="X224">
        <v>63200</v>
      </c>
      <c r="Y224">
        <v>67550</v>
      </c>
      <c r="Z224">
        <v>71900</v>
      </c>
      <c r="AA224">
        <v>9999</v>
      </c>
      <c r="AB224" t="s">
        <v>356</v>
      </c>
      <c r="AC224" t="s">
        <v>416</v>
      </c>
      <c r="AD224">
        <v>0</v>
      </c>
    </row>
    <row r="225" spans="1:30">
      <c r="A225" t="s">
        <v>357</v>
      </c>
      <c r="C225">
        <v>24100</v>
      </c>
      <c r="D225">
        <v>27550</v>
      </c>
      <c r="E225">
        <v>31000</v>
      </c>
      <c r="F225">
        <v>34400</v>
      </c>
      <c r="G225">
        <v>37200</v>
      </c>
      <c r="H225">
        <v>39950</v>
      </c>
      <c r="I225">
        <v>42700</v>
      </c>
      <c r="J225">
        <v>45450</v>
      </c>
      <c r="K225">
        <v>14500</v>
      </c>
      <c r="L225">
        <v>18310</v>
      </c>
      <c r="M225">
        <v>23030</v>
      </c>
      <c r="N225">
        <v>27750</v>
      </c>
      <c r="O225">
        <v>32470</v>
      </c>
      <c r="P225">
        <v>37190</v>
      </c>
      <c r="Q225">
        <v>41910</v>
      </c>
      <c r="R225">
        <v>45450</v>
      </c>
      <c r="S225">
        <v>38550</v>
      </c>
      <c r="T225">
        <v>44050</v>
      </c>
      <c r="U225">
        <v>49550</v>
      </c>
      <c r="V225">
        <v>55050</v>
      </c>
      <c r="W225">
        <v>59500</v>
      </c>
      <c r="X225">
        <v>63900</v>
      </c>
      <c r="Y225">
        <v>68300</v>
      </c>
      <c r="Z225">
        <v>72700</v>
      </c>
      <c r="AA225">
        <v>9999</v>
      </c>
      <c r="AB225" t="s">
        <v>357</v>
      </c>
      <c r="AC225" t="s">
        <v>416</v>
      </c>
      <c r="AD225">
        <v>0</v>
      </c>
    </row>
    <row r="226" spans="1:30">
      <c r="A226" t="s">
        <v>358</v>
      </c>
      <c r="C226">
        <v>23850</v>
      </c>
      <c r="D226">
        <v>27250</v>
      </c>
      <c r="E226">
        <v>30650</v>
      </c>
      <c r="F226">
        <v>34050</v>
      </c>
      <c r="G226">
        <v>36800</v>
      </c>
      <c r="H226">
        <v>39500</v>
      </c>
      <c r="I226">
        <v>42250</v>
      </c>
      <c r="J226">
        <v>44950</v>
      </c>
      <c r="K226">
        <v>14350</v>
      </c>
      <c r="L226">
        <v>18310</v>
      </c>
      <c r="M226">
        <v>23030</v>
      </c>
      <c r="N226">
        <v>27750</v>
      </c>
      <c r="O226">
        <v>32470</v>
      </c>
      <c r="P226">
        <v>37190</v>
      </c>
      <c r="Q226">
        <v>41910</v>
      </c>
      <c r="R226">
        <v>44950</v>
      </c>
      <c r="S226">
        <v>38150</v>
      </c>
      <c r="T226">
        <v>43600</v>
      </c>
      <c r="U226">
        <v>49050</v>
      </c>
      <c r="V226">
        <v>54450</v>
      </c>
      <c r="W226">
        <v>58850</v>
      </c>
      <c r="X226">
        <v>63200</v>
      </c>
      <c r="Y226">
        <v>67550</v>
      </c>
      <c r="Z226">
        <v>71900</v>
      </c>
      <c r="AA226">
        <v>9999</v>
      </c>
      <c r="AB226" t="s">
        <v>358</v>
      </c>
      <c r="AC226" t="s">
        <v>416</v>
      </c>
      <c r="AD226">
        <v>0</v>
      </c>
    </row>
    <row r="227" spans="1:30">
      <c r="A227" t="s">
        <v>359</v>
      </c>
      <c r="C227">
        <v>26850</v>
      </c>
      <c r="D227">
        <v>30650</v>
      </c>
      <c r="E227">
        <v>34500</v>
      </c>
      <c r="F227">
        <v>38300</v>
      </c>
      <c r="G227">
        <v>41400</v>
      </c>
      <c r="H227">
        <v>44450</v>
      </c>
      <c r="I227">
        <v>47500</v>
      </c>
      <c r="J227">
        <v>50600</v>
      </c>
      <c r="K227">
        <v>16100</v>
      </c>
      <c r="L227">
        <v>18400</v>
      </c>
      <c r="M227">
        <v>23030</v>
      </c>
      <c r="N227">
        <v>27750</v>
      </c>
      <c r="O227">
        <v>32470</v>
      </c>
      <c r="P227">
        <v>37190</v>
      </c>
      <c r="Q227">
        <v>41910</v>
      </c>
      <c r="R227">
        <v>46630</v>
      </c>
      <c r="S227">
        <v>42950</v>
      </c>
      <c r="T227">
        <v>49050</v>
      </c>
      <c r="U227">
        <v>55200</v>
      </c>
      <c r="V227">
        <v>61300</v>
      </c>
      <c r="W227">
        <v>66250</v>
      </c>
      <c r="X227">
        <v>71150</v>
      </c>
      <c r="Y227">
        <v>76050</v>
      </c>
      <c r="Z227">
        <v>80950</v>
      </c>
      <c r="AA227">
        <v>7200</v>
      </c>
      <c r="AB227" t="s">
        <v>359</v>
      </c>
      <c r="AC227" t="s">
        <v>416</v>
      </c>
      <c r="AD227">
        <v>1</v>
      </c>
    </row>
    <row r="228" spans="1:30">
      <c r="A228" t="s">
        <v>360</v>
      </c>
      <c r="C228">
        <v>38650</v>
      </c>
      <c r="D228">
        <v>44150</v>
      </c>
      <c r="E228">
        <v>49650</v>
      </c>
      <c r="F228">
        <v>55150</v>
      </c>
      <c r="G228">
        <v>59600</v>
      </c>
      <c r="H228">
        <v>64000</v>
      </c>
      <c r="I228">
        <v>68400</v>
      </c>
      <c r="J228">
        <v>72800</v>
      </c>
      <c r="K228">
        <v>23200</v>
      </c>
      <c r="L228">
        <v>26500</v>
      </c>
      <c r="M228">
        <v>29800</v>
      </c>
      <c r="N228">
        <v>33100</v>
      </c>
      <c r="O228">
        <v>35750</v>
      </c>
      <c r="P228">
        <v>38400</v>
      </c>
      <c r="Q228">
        <v>41910</v>
      </c>
      <c r="R228">
        <v>46630</v>
      </c>
      <c r="S228">
        <v>61800</v>
      </c>
      <c r="T228">
        <v>70600</v>
      </c>
      <c r="U228">
        <v>79450</v>
      </c>
      <c r="V228">
        <v>88250</v>
      </c>
      <c r="W228">
        <v>95350</v>
      </c>
      <c r="X228">
        <v>102400</v>
      </c>
      <c r="Y228">
        <v>109450</v>
      </c>
      <c r="Z228">
        <v>116500</v>
      </c>
      <c r="AA228">
        <v>640</v>
      </c>
      <c r="AB228" t="s">
        <v>360</v>
      </c>
      <c r="AC228" t="s">
        <v>416</v>
      </c>
      <c r="AD228">
        <v>1</v>
      </c>
    </row>
    <row r="229" spans="1:30">
      <c r="A229" t="s">
        <v>361</v>
      </c>
      <c r="C229">
        <v>23850</v>
      </c>
      <c r="D229">
        <v>27250</v>
      </c>
      <c r="E229">
        <v>30650</v>
      </c>
      <c r="F229">
        <v>34050</v>
      </c>
      <c r="G229">
        <v>36800</v>
      </c>
      <c r="H229">
        <v>39500</v>
      </c>
      <c r="I229">
        <v>42250</v>
      </c>
      <c r="J229">
        <v>44950</v>
      </c>
      <c r="K229">
        <v>14350</v>
      </c>
      <c r="L229">
        <v>18310</v>
      </c>
      <c r="M229">
        <v>23030</v>
      </c>
      <c r="N229">
        <v>27750</v>
      </c>
      <c r="O229">
        <v>32470</v>
      </c>
      <c r="P229">
        <v>37190</v>
      </c>
      <c r="Q229">
        <v>41910</v>
      </c>
      <c r="R229">
        <v>44950</v>
      </c>
      <c r="S229">
        <v>38150</v>
      </c>
      <c r="T229">
        <v>43600</v>
      </c>
      <c r="U229">
        <v>49050</v>
      </c>
      <c r="V229">
        <v>54450</v>
      </c>
      <c r="W229">
        <v>58850</v>
      </c>
      <c r="X229">
        <v>63200</v>
      </c>
      <c r="Y229">
        <v>67550</v>
      </c>
      <c r="Z229">
        <v>71900</v>
      </c>
      <c r="AA229">
        <v>9999</v>
      </c>
      <c r="AB229" t="s">
        <v>361</v>
      </c>
      <c r="AC229" t="s">
        <v>416</v>
      </c>
      <c r="AD229">
        <v>0</v>
      </c>
    </row>
    <row r="230" spans="1:30">
      <c r="A230" t="s">
        <v>362</v>
      </c>
      <c r="C230">
        <v>24050</v>
      </c>
      <c r="D230">
        <v>27500</v>
      </c>
      <c r="E230">
        <v>30950</v>
      </c>
      <c r="F230">
        <v>34350</v>
      </c>
      <c r="G230">
        <v>37100</v>
      </c>
      <c r="H230">
        <v>39850</v>
      </c>
      <c r="I230">
        <v>42600</v>
      </c>
      <c r="J230">
        <v>45350</v>
      </c>
      <c r="K230">
        <v>14450</v>
      </c>
      <c r="L230">
        <v>18310</v>
      </c>
      <c r="M230">
        <v>23030</v>
      </c>
      <c r="N230">
        <v>27750</v>
      </c>
      <c r="O230">
        <v>32470</v>
      </c>
      <c r="P230">
        <v>37190</v>
      </c>
      <c r="Q230">
        <v>41910</v>
      </c>
      <c r="R230">
        <v>45350</v>
      </c>
      <c r="S230">
        <v>38450</v>
      </c>
      <c r="T230">
        <v>43950</v>
      </c>
      <c r="U230">
        <v>49450</v>
      </c>
      <c r="V230">
        <v>54900</v>
      </c>
      <c r="W230">
        <v>59300</v>
      </c>
      <c r="X230">
        <v>63700</v>
      </c>
      <c r="Y230">
        <v>68100</v>
      </c>
      <c r="Z230">
        <v>72500</v>
      </c>
      <c r="AA230">
        <v>9999</v>
      </c>
      <c r="AB230" t="s">
        <v>362</v>
      </c>
      <c r="AC230" t="s">
        <v>416</v>
      </c>
      <c r="AD230">
        <v>0</v>
      </c>
    </row>
    <row r="231" spans="1:30">
      <c r="A231" t="s">
        <v>363</v>
      </c>
      <c r="C231">
        <v>24250</v>
      </c>
      <c r="D231">
        <v>27700</v>
      </c>
      <c r="E231">
        <v>31150</v>
      </c>
      <c r="F231">
        <v>34600</v>
      </c>
      <c r="G231">
        <v>37400</v>
      </c>
      <c r="H231">
        <v>40150</v>
      </c>
      <c r="I231">
        <v>42950</v>
      </c>
      <c r="J231">
        <v>45700</v>
      </c>
      <c r="K231">
        <v>14550</v>
      </c>
      <c r="L231">
        <v>18310</v>
      </c>
      <c r="M231">
        <v>23030</v>
      </c>
      <c r="N231">
        <v>27750</v>
      </c>
      <c r="O231">
        <v>32470</v>
      </c>
      <c r="P231">
        <v>37190</v>
      </c>
      <c r="Q231">
        <v>41910</v>
      </c>
      <c r="R231">
        <v>45700</v>
      </c>
      <c r="S231">
        <v>38750</v>
      </c>
      <c r="T231">
        <v>44300</v>
      </c>
      <c r="U231">
        <v>49850</v>
      </c>
      <c r="V231">
        <v>55350</v>
      </c>
      <c r="W231">
        <v>59800</v>
      </c>
      <c r="X231">
        <v>64250</v>
      </c>
      <c r="Y231">
        <v>68650</v>
      </c>
      <c r="Z231">
        <v>73100</v>
      </c>
      <c r="AA231">
        <v>4420</v>
      </c>
      <c r="AB231" t="s">
        <v>363</v>
      </c>
      <c r="AC231" t="s">
        <v>416</v>
      </c>
      <c r="AD231">
        <v>1</v>
      </c>
    </row>
    <row r="232" spans="1:30">
      <c r="A232" t="s">
        <v>364</v>
      </c>
      <c r="C232">
        <v>26750</v>
      </c>
      <c r="D232">
        <v>30550</v>
      </c>
      <c r="E232">
        <v>34350</v>
      </c>
      <c r="F232">
        <v>38150</v>
      </c>
      <c r="G232">
        <v>41250</v>
      </c>
      <c r="H232">
        <v>44300</v>
      </c>
      <c r="I232">
        <v>47350</v>
      </c>
      <c r="J232">
        <v>50400</v>
      </c>
      <c r="K232">
        <v>16050</v>
      </c>
      <c r="L232">
        <v>18350</v>
      </c>
      <c r="M232">
        <v>23030</v>
      </c>
      <c r="N232">
        <v>27750</v>
      </c>
      <c r="O232">
        <v>32470</v>
      </c>
      <c r="P232">
        <v>37190</v>
      </c>
      <c r="Q232">
        <v>41910</v>
      </c>
      <c r="R232">
        <v>46630</v>
      </c>
      <c r="S232">
        <v>42700</v>
      </c>
      <c r="T232">
        <v>48800</v>
      </c>
      <c r="U232">
        <v>54900</v>
      </c>
      <c r="V232">
        <v>61000</v>
      </c>
      <c r="W232">
        <v>65900</v>
      </c>
      <c r="X232">
        <v>70800</v>
      </c>
      <c r="Y232">
        <v>75650</v>
      </c>
      <c r="Z232">
        <v>80550</v>
      </c>
      <c r="AA232">
        <v>9999</v>
      </c>
      <c r="AB232" t="s">
        <v>364</v>
      </c>
      <c r="AC232" t="s">
        <v>416</v>
      </c>
      <c r="AD232">
        <v>0</v>
      </c>
    </row>
    <row r="233" spans="1:30">
      <c r="A233" t="s">
        <v>365</v>
      </c>
      <c r="C233">
        <v>23850</v>
      </c>
      <c r="D233">
        <v>27250</v>
      </c>
      <c r="E233">
        <v>30650</v>
      </c>
      <c r="F233">
        <v>34050</v>
      </c>
      <c r="G233">
        <v>36800</v>
      </c>
      <c r="H233">
        <v>39500</v>
      </c>
      <c r="I233">
        <v>42250</v>
      </c>
      <c r="J233">
        <v>44950</v>
      </c>
      <c r="K233">
        <v>14350</v>
      </c>
      <c r="L233">
        <v>18310</v>
      </c>
      <c r="M233">
        <v>23030</v>
      </c>
      <c r="N233">
        <v>27750</v>
      </c>
      <c r="O233">
        <v>32470</v>
      </c>
      <c r="P233">
        <v>37190</v>
      </c>
      <c r="Q233">
        <v>41910</v>
      </c>
      <c r="R233">
        <v>44950</v>
      </c>
      <c r="S233">
        <v>38150</v>
      </c>
      <c r="T233">
        <v>43600</v>
      </c>
      <c r="U233">
        <v>49050</v>
      </c>
      <c r="V233">
        <v>54450</v>
      </c>
      <c r="W233">
        <v>58850</v>
      </c>
      <c r="X233">
        <v>63200</v>
      </c>
      <c r="Y233">
        <v>67550</v>
      </c>
      <c r="Z233">
        <v>71900</v>
      </c>
      <c r="AA233">
        <v>9999</v>
      </c>
      <c r="AB233" t="s">
        <v>365</v>
      </c>
      <c r="AC233" t="s">
        <v>416</v>
      </c>
      <c r="AD233">
        <v>0</v>
      </c>
    </row>
    <row r="234" spans="1:30">
      <c r="A234" t="s">
        <v>366</v>
      </c>
      <c r="C234">
        <v>23850</v>
      </c>
      <c r="D234">
        <v>27250</v>
      </c>
      <c r="E234">
        <v>30650</v>
      </c>
      <c r="F234">
        <v>34050</v>
      </c>
      <c r="G234">
        <v>36800</v>
      </c>
      <c r="H234">
        <v>39500</v>
      </c>
      <c r="I234">
        <v>42250</v>
      </c>
      <c r="J234">
        <v>44950</v>
      </c>
      <c r="K234">
        <v>14350</v>
      </c>
      <c r="L234">
        <v>18310</v>
      </c>
      <c r="M234">
        <v>23030</v>
      </c>
      <c r="N234">
        <v>27750</v>
      </c>
      <c r="O234">
        <v>32470</v>
      </c>
      <c r="P234">
        <v>37190</v>
      </c>
      <c r="Q234">
        <v>41910</v>
      </c>
      <c r="R234">
        <v>44950</v>
      </c>
      <c r="S234">
        <v>38150</v>
      </c>
      <c r="T234">
        <v>43600</v>
      </c>
      <c r="U234">
        <v>49050</v>
      </c>
      <c r="V234">
        <v>54450</v>
      </c>
      <c r="W234">
        <v>58850</v>
      </c>
      <c r="X234">
        <v>63200</v>
      </c>
      <c r="Y234">
        <v>67550</v>
      </c>
      <c r="Z234">
        <v>71900</v>
      </c>
      <c r="AA234">
        <v>9999</v>
      </c>
      <c r="AB234" t="s">
        <v>366</v>
      </c>
      <c r="AC234" t="s">
        <v>416</v>
      </c>
      <c r="AD234">
        <v>0</v>
      </c>
    </row>
    <row r="235" spans="1:30">
      <c r="A235" t="s">
        <v>367</v>
      </c>
      <c r="C235">
        <v>24900</v>
      </c>
      <c r="D235">
        <v>28450</v>
      </c>
      <c r="E235">
        <v>32000</v>
      </c>
      <c r="F235">
        <v>35550</v>
      </c>
      <c r="G235">
        <v>38400</v>
      </c>
      <c r="H235">
        <v>41250</v>
      </c>
      <c r="I235">
        <v>44100</v>
      </c>
      <c r="J235">
        <v>46950</v>
      </c>
      <c r="K235">
        <v>14950</v>
      </c>
      <c r="L235">
        <v>18310</v>
      </c>
      <c r="M235">
        <v>23030</v>
      </c>
      <c r="N235">
        <v>27750</v>
      </c>
      <c r="O235">
        <v>32470</v>
      </c>
      <c r="P235">
        <v>37190</v>
      </c>
      <c r="Q235">
        <v>41910</v>
      </c>
      <c r="R235">
        <v>46630</v>
      </c>
      <c r="S235">
        <v>39850</v>
      </c>
      <c r="T235">
        <v>45550</v>
      </c>
      <c r="U235">
        <v>51250</v>
      </c>
      <c r="V235">
        <v>56900</v>
      </c>
      <c r="W235">
        <v>61500</v>
      </c>
      <c r="X235">
        <v>66050</v>
      </c>
      <c r="Y235">
        <v>70600</v>
      </c>
      <c r="Z235">
        <v>75150</v>
      </c>
      <c r="AA235">
        <v>9999</v>
      </c>
      <c r="AB235" t="s">
        <v>367</v>
      </c>
      <c r="AC235" t="s">
        <v>416</v>
      </c>
      <c r="AD235">
        <v>0</v>
      </c>
    </row>
    <row r="236" spans="1:30">
      <c r="A236" t="s">
        <v>368</v>
      </c>
      <c r="C236">
        <v>26150</v>
      </c>
      <c r="D236">
        <v>29900</v>
      </c>
      <c r="E236">
        <v>33650</v>
      </c>
      <c r="F236">
        <v>37350</v>
      </c>
      <c r="G236">
        <v>40350</v>
      </c>
      <c r="H236">
        <v>43350</v>
      </c>
      <c r="I236">
        <v>46350</v>
      </c>
      <c r="J236">
        <v>49350</v>
      </c>
      <c r="K236">
        <v>15700</v>
      </c>
      <c r="L236">
        <v>18310</v>
      </c>
      <c r="M236">
        <v>23030</v>
      </c>
      <c r="N236">
        <v>27750</v>
      </c>
      <c r="O236">
        <v>32470</v>
      </c>
      <c r="P236">
        <v>37190</v>
      </c>
      <c r="Q236">
        <v>41910</v>
      </c>
      <c r="R236">
        <v>46630</v>
      </c>
      <c r="S236">
        <v>41850</v>
      </c>
      <c r="T236">
        <v>47800</v>
      </c>
      <c r="U236">
        <v>53800</v>
      </c>
      <c r="V236">
        <v>59750</v>
      </c>
      <c r="W236">
        <v>64550</v>
      </c>
      <c r="X236">
        <v>69350</v>
      </c>
      <c r="Y236">
        <v>74100</v>
      </c>
      <c r="Z236">
        <v>78900</v>
      </c>
      <c r="AA236">
        <v>8750</v>
      </c>
      <c r="AB236" t="s">
        <v>368</v>
      </c>
      <c r="AC236" t="s">
        <v>416</v>
      </c>
      <c r="AD236">
        <v>1</v>
      </c>
    </row>
    <row r="237" spans="1:30">
      <c r="A237" t="s">
        <v>369</v>
      </c>
      <c r="C237">
        <v>26500</v>
      </c>
      <c r="D237">
        <v>30250</v>
      </c>
      <c r="E237">
        <v>34050</v>
      </c>
      <c r="F237">
        <v>37800</v>
      </c>
      <c r="G237">
        <v>40850</v>
      </c>
      <c r="H237">
        <v>43850</v>
      </c>
      <c r="I237">
        <v>46900</v>
      </c>
      <c r="J237">
        <v>49900</v>
      </c>
      <c r="K237">
        <v>15900</v>
      </c>
      <c r="L237">
        <v>18310</v>
      </c>
      <c r="M237">
        <v>23030</v>
      </c>
      <c r="N237">
        <v>27750</v>
      </c>
      <c r="O237">
        <v>32470</v>
      </c>
      <c r="P237">
        <v>37190</v>
      </c>
      <c r="Q237">
        <v>41910</v>
      </c>
      <c r="R237">
        <v>46630</v>
      </c>
      <c r="S237">
        <v>42350</v>
      </c>
      <c r="T237">
        <v>48400</v>
      </c>
      <c r="U237">
        <v>54450</v>
      </c>
      <c r="V237">
        <v>60500</v>
      </c>
      <c r="W237">
        <v>65350</v>
      </c>
      <c r="X237">
        <v>70200</v>
      </c>
      <c r="Y237">
        <v>75050</v>
      </c>
      <c r="Z237">
        <v>79900</v>
      </c>
      <c r="AA237">
        <v>9999</v>
      </c>
      <c r="AB237" t="s">
        <v>369</v>
      </c>
      <c r="AC237" t="s">
        <v>416</v>
      </c>
      <c r="AD237">
        <v>0</v>
      </c>
    </row>
    <row r="238" spans="1:30">
      <c r="A238" t="s">
        <v>370</v>
      </c>
      <c r="C238">
        <v>31050</v>
      </c>
      <c r="D238">
        <v>35450</v>
      </c>
      <c r="E238">
        <v>39900</v>
      </c>
      <c r="F238">
        <v>44300</v>
      </c>
      <c r="G238">
        <v>47850</v>
      </c>
      <c r="H238">
        <v>51400</v>
      </c>
      <c r="I238">
        <v>54950</v>
      </c>
      <c r="J238">
        <v>58500</v>
      </c>
      <c r="K238">
        <v>18650</v>
      </c>
      <c r="L238">
        <v>21300</v>
      </c>
      <c r="M238">
        <v>23950</v>
      </c>
      <c r="N238">
        <v>27750</v>
      </c>
      <c r="O238">
        <v>32470</v>
      </c>
      <c r="P238">
        <v>37190</v>
      </c>
      <c r="Q238">
        <v>41910</v>
      </c>
      <c r="R238">
        <v>46630</v>
      </c>
      <c r="S238">
        <v>49600</v>
      </c>
      <c r="T238">
        <v>56700</v>
      </c>
      <c r="U238">
        <v>63800</v>
      </c>
      <c r="V238">
        <v>70850</v>
      </c>
      <c r="W238">
        <v>76550</v>
      </c>
      <c r="X238">
        <v>82200</v>
      </c>
      <c r="Y238">
        <v>87900</v>
      </c>
      <c r="Z238">
        <v>93550</v>
      </c>
      <c r="AA238">
        <v>3360</v>
      </c>
      <c r="AB238" t="s">
        <v>370</v>
      </c>
      <c r="AC238" t="s">
        <v>416</v>
      </c>
      <c r="AD238">
        <v>1</v>
      </c>
    </row>
    <row r="239" spans="1:30">
      <c r="A239" t="s">
        <v>371</v>
      </c>
      <c r="C239">
        <v>26650</v>
      </c>
      <c r="D239">
        <v>30450</v>
      </c>
      <c r="E239">
        <v>34250</v>
      </c>
      <c r="F239">
        <v>38050</v>
      </c>
      <c r="G239">
        <v>41100</v>
      </c>
      <c r="H239">
        <v>44150</v>
      </c>
      <c r="I239">
        <v>47200</v>
      </c>
      <c r="J239">
        <v>50250</v>
      </c>
      <c r="K239">
        <v>16000</v>
      </c>
      <c r="L239">
        <v>18310</v>
      </c>
      <c r="M239">
        <v>23030</v>
      </c>
      <c r="N239">
        <v>27750</v>
      </c>
      <c r="O239">
        <v>32470</v>
      </c>
      <c r="P239">
        <v>37190</v>
      </c>
      <c r="Q239">
        <v>41910</v>
      </c>
      <c r="R239">
        <v>46630</v>
      </c>
      <c r="S239">
        <v>42650</v>
      </c>
      <c r="T239">
        <v>48750</v>
      </c>
      <c r="U239">
        <v>54850</v>
      </c>
      <c r="V239">
        <v>60900</v>
      </c>
      <c r="W239">
        <v>65800</v>
      </c>
      <c r="X239">
        <v>70650</v>
      </c>
      <c r="Y239">
        <v>75550</v>
      </c>
      <c r="Z239">
        <v>80400</v>
      </c>
      <c r="AA239">
        <v>9999</v>
      </c>
      <c r="AB239" t="s">
        <v>371</v>
      </c>
      <c r="AC239" t="s">
        <v>416</v>
      </c>
      <c r="AD239">
        <v>0</v>
      </c>
    </row>
    <row r="240" spans="1:30">
      <c r="A240" t="s">
        <v>372</v>
      </c>
      <c r="C240">
        <v>27450</v>
      </c>
      <c r="D240">
        <v>31400</v>
      </c>
      <c r="E240">
        <v>35300</v>
      </c>
      <c r="F240">
        <v>39200</v>
      </c>
      <c r="G240">
        <v>42350</v>
      </c>
      <c r="H240">
        <v>45500</v>
      </c>
      <c r="I240">
        <v>48650</v>
      </c>
      <c r="J240">
        <v>51750</v>
      </c>
      <c r="K240">
        <v>16450</v>
      </c>
      <c r="L240">
        <v>18800</v>
      </c>
      <c r="M240">
        <v>23030</v>
      </c>
      <c r="N240">
        <v>27750</v>
      </c>
      <c r="O240">
        <v>32470</v>
      </c>
      <c r="P240">
        <v>37190</v>
      </c>
      <c r="Q240">
        <v>41910</v>
      </c>
      <c r="R240">
        <v>46630</v>
      </c>
      <c r="S240">
        <v>43900</v>
      </c>
      <c r="T240">
        <v>50200</v>
      </c>
      <c r="U240">
        <v>56450</v>
      </c>
      <c r="V240">
        <v>62700</v>
      </c>
      <c r="W240">
        <v>67750</v>
      </c>
      <c r="X240">
        <v>72750</v>
      </c>
      <c r="Y240">
        <v>77750</v>
      </c>
      <c r="Z240">
        <v>82800</v>
      </c>
      <c r="AA240">
        <v>9999</v>
      </c>
      <c r="AB240" t="s">
        <v>372</v>
      </c>
      <c r="AC240" t="s">
        <v>416</v>
      </c>
      <c r="AD240">
        <v>0</v>
      </c>
    </row>
    <row r="241" spans="1:30">
      <c r="A241" t="s">
        <v>373</v>
      </c>
      <c r="C241">
        <v>23850</v>
      </c>
      <c r="D241">
        <v>27250</v>
      </c>
      <c r="E241">
        <v>30650</v>
      </c>
      <c r="F241">
        <v>34050</v>
      </c>
      <c r="G241">
        <v>36800</v>
      </c>
      <c r="H241">
        <v>39500</v>
      </c>
      <c r="I241">
        <v>42250</v>
      </c>
      <c r="J241">
        <v>44950</v>
      </c>
      <c r="K241">
        <v>14350</v>
      </c>
      <c r="L241">
        <v>18310</v>
      </c>
      <c r="M241">
        <v>23030</v>
      </c>
      <c r="N241">
        <v>27750</v>
      </c>
      <c r="O241">
        <v>32470</v>
      </c>
      <c r="P241">
        <v>37190</v>
      </c>
      <c r="Q241">
        <v>41910</v>
      </c>
      <c r="R241">
        <v>44950</v>
      </c>
      <c r="S241">
        <v>38150</v>
      </c>
      <c r="T241">
        <v>43600</v>
      </c>
      <c r="U241">
        <v>49050</v>
      </c>
      <c r="V241">
        <v>54450</v>
      </c>
      <c r="W241">
        <v>58850</v>
      </c>
      <c r="X241">
        <v>63200</v>
      </c>
      <c r="Y241">
        <v>67550</v>
      </c>
      <c r="Z241">
        <v>71900</v>
      </c>
      <c r="AA241">
        <v>4080</v>
      </c>
      <c r="AB241" t="s">
        <v>373</v>
      </c>
      <c r="AC241" t="s">
        <v>416</v>
      </c>
      <c r="AD241">
        <v>1</v>
      </c>
    </row>
    <row r="242" spans="1:30">
      <c r="A242" t="s">
        <v>374</v>
      </c>
      <c r="C242">
        <v>24100</v>
      </c>
      <c r="D242">
        <v>27550</v>
      </c>
      <c r="E242">
        <v>31000</v>
      </c>
      <c r="F242">
        <v>34400</v>
      </c>
      <c r="G242">
        <v>37200</v>
      </c>
      <c r="H242">
        <v>39950</v>
      </c>
      <c r="I242">
        <v>42700</v>
      </c>
      <c r="J242">
        <v>45450</v>
      </c>
      <c r="K242">
        <v>14500</v>
      </c>
      <c r="L242">
        <v>18310</v>
      </c>
      <c r="M242">
        <v>23030</v>
      </c>
      <c r="N242">
        <v>27750</v>
      </c>
      <c r="O242">
        <v>32470</v>
      </c>
      <c r="P242">
        <v>37190</v>
      </c>
      <c r="Q242">
        <v>41910</v>
      </c>
      <c r="R242">
        <v>45450</v>
      </c>
      <c r="S242">
        <v>38550</v>
      </c>
      <c r="T242">
        <v>44050</v>
      </c>
      <c r="U242">
        <v>49550</v>
      </c>
      <c r="V242">
        <v>55050</v>
      </c>
      <c r="W242">
        <v>59500</v>
      </c>
      <c r="X242">
        <v>63900</v>
      </c>
      <c r="Y242">
        <v>68300</v>
      </c>
      <c r="Z242">
        <v>72700</v>
      </c>
      <c r="AA242">
        <v>9999</v>
      </c>
      <c r="AB242" t="s">
        <v>374</v>
      </c>
      <c r="AC242" t="s">
        <v>416</v>
      </c>
      <c r="AD242">
        <v>0</v>
      </c>
    </row>
    <row r="243" spans="1:30">
      <c r="A243" t="s">
        <v>375</v>
      </c>
      <c r="C243">
        <v>23850</v>
      </c>
      <c r="D243">
        <v>27250</v>
      </c>
      <c r="E243">
        <v>30650</v>
      </c>
      <c r="F243">
        <v>34050</v>
      </c>
      <c r="G243">
        <v>36800</v>
      </c>
      <c r="H243">
        <v>39500</v>
      </c>
      <c r="I243">
        <v>42250</v>
      </c>
      <c r="J243">
        <v>44950</v>
      </c>
      <c r="K243">
        <v>14350</v>
      </c>
      <c r="L243">
        <v>18310</v>
      </c>
      <c r="M243">
        <v>23030</v>
      </c>
      <c r="N243">
        <v>27750</v>
      </c>
      <c r="O243">
        <v>32470</v>
      </c>
      <c r="P243">
        <v>37190</v>
      </c>
      <c r="Q243">
        <v>41910</v>
      </c>
      <c r="R243">
        <v>44950</v>
      </c>
      <c r="S243">
        <v>38150</v>
      </c>
      <c r="T243">
        <v>43600</v>
      </c>
      <c r="U243">
        <v>49050</v>
      </c>
      <c r="V243">
        <v>54450</v>
      </c>
      <c r="W243">
        <v>58850</v>
      </c>
      <c r="X243">
        <v>63200</v>
      </c>
      <c r="Y243">
        <v>67550</v>
      </c>
      <c r="Z243">
        <v>71900</v>
      </c>
      <c r="AA243">
        <v>9999</v>
      </c>
      <c r="AB243" t="s">
        <v>375</v>
      </c>
      <c r="AC243" t="s">
        <v>416</v>
      </c>
      <c r="AD243">
        <v>0</v>
      </c>
    </row>
    <row r="244" spans="1:30">
      <c r="A244" t="s">
        <v>376</v>
      </c>
      <c r="C244">
        <v>26500</v>
      </c>
      <c r="D244">
        <v>30300</v>
      </c>
      <c r="E244">
        <v>34100</v>
      </c>
      <c r="F244">
        <v>37850</v>
      </c>
      <c r="G244">
        <v>40900</v>
      </c>
      <c r="H244">
        <v>43950</v>
      </c>
      <c r="I244">
        <v>46950</v>
      </c>
      <c r="J244">
        <v>50000</v>
      </c>
      <c r="K244">
        <v>15900</v>
      </c>
      <c r="L244">
        <v>18310</v>
      </c>
      <c r="M244">
        <v>23030</v>
      </c>
      <c r="N244">
        <v>27750</v>
      </c>
      <c r="O244">
        <v>32470</v>
      </c>
      <c r="P244">
        <v>37190</v>
      </c>
      <c r="Q244">
        <v>41910</v>
      </c>
      <c r="R244">
        <v>46630</v>
      </c>
      <c r="S244">
        <v>42400</v>
      </c>
      <c r="T244">
        <v>48450</v>
      </c>
      <c r="U244">
        <v>54500</v>
      </c>
      <c r="V244">
        <v>60550</v>
      </c>
      <c r="W244">
        <v>65400</v>
      </c>
      <c r="X244">
        <v>70250</v>
      </c>
      <c r="Y244">
        <v>75100</v>
      </c>
      <c r="Z244">
        <v>79950</v>
      </c>
      <c r="AA244">
        <v>9080</v>
      </c>
      <c r="AB244" t="s">
        <v>376</v>
      </c>
      <c r="AC244" t="s">
        <v>416</v>
      </c>
      <c r="AD244">
        <v>1</v>
      </c>
    </row>
    <row r="245" spans="1:30">
      <c r="A245" t="s">
        <v>377</v>
      </c>
      <c r="C245">
        <v>23850</v>
      </c>
      <c r="D245">
        <v>27250</v>
      </c>
      <c r="E245">
        <v>30650</v>
      </c>
      <c r="F245">
        <v>34050</v>
      </c>
      <c r="G245">
        <v>36800</v>
      </c>
      <c r="H245">
        <v>39500</v>
      </c>
      <c r="I245">
        <v>42250</v>
      </c>
      <c r="J245">
        <v>44950</v>
      </c>
      <c r="K245">
        <v>14350</v>
      </c>
      <c r="L245">
        <v>18310</v>
      </c>
      <c r="M245">
        <v>23030</v>
      </c>
      <c r="N245">
        <v>27750</v>
      </c>
      <c r="O245">
        <v>32470</v>
      </c>
      <c r="P245">
        <v>37190</v>
      </c>
      <c r="Q245">
        <v>41910</v>
      </c>
      <c r="R245">
        <v>44950</v>
      </c>
      <c r="S245">
        <v>38150</v>
      </c>
      <c r="T245">
        <v>43600</v>
      </c>
      <c r="U245">
        <v>49050</v>
      </c>
      <c r="V245">
        <v>54450</v>
      </c>
      <c r="W245">
        <v>58850</v>
      </c>
      <c r="X245">
        <v>63200</v>
      </c>
      <c r="Y245">
        <v>67550</v>
      </c>
      <c r="Z245">
        <v>71900</v>
      </c>
      <c r="AA245">
        <v>9999</v>
      </c>
      <c r="AB245" t="s">
        <v>377</v>
      </c>
      <c r="AC245" t="s">
        <v>416</v>
      </c>
      <c r="AD245">
        <v>0</v>
      </c>
    </row>
    <row r="246" spans="1:30">
      <c r="A246" t="s">
        <v>378</v>
      </c>
      <c r="C246">
        <v>23850</v>
      </c>
      <c r="D246">
        <v>27250</v>
      </c>
      <c r="E246">
        <v>30650</v>
      </c>
      <c r="F246">
        <v>34050</v>
      </c>
      <c r="G246">
        <v>36800</v>
      </c>
      <c r="H246">
        <v>39500</v>
      </c>
      <c r="I246">
        <v>42250</v>
      </c>
      <c r="J246">
        <v>44950</v>
      </c>
      <c r="K246">
        <v>14350</v>
      </c>
      <c r="L246">
        <v>18310</v>
      </c>
      <c r="M246">
        <v>23030</v>
      </c>
      <c r="N246">
        <v>27750</v>
      </c>
      <c r="O246">
        <v>32470</v>
      </c>
      <c r="P246">
        <v>37190</v>
      </c>
      <c r="Q246">
        <v>41910</v>
      </c>
      <c r="R246">
        <v>44950</v>
      </c>
      <c r="S246">
        <v>38150</v>
      </c>
      <c r="T246">
        <v>43600</v>
      </c>
      <c r="U246">
        <v>49050</v>
      </c>
      <c r="V246">
        <v>54450</v>
      </c>
      <c r="W246">
        <v>58850</v>
      </c>
      <c r="X246">
        <v>63200</v>
      </c>
      <c r="Y246">
        <v>67550</v>
      </c>
      <c r="Z246">
        <v>71900</v>
      </c>
      <c r="AA246">
        <v>9999</v>
      </c>
      <c r="AB246" t="s">
        <v>378</v>
      </c>
      <c r="AC246" t="s">
        <v>416</v>
      </c>
      <c r="AD246">
        <v>0</v>
      </c>
    </row>
    <row r="247" spans="1:30">
      <c r="A247" t="s">
        <v>379</v>
      </c>
      <c r="C247">
        <v>38650</v>
      </c>
      <c r="D247">
        <v>44150</v>
      </c>
      <c r="E247">
        <v>49650</v>
      </c>
      <c r="F247">
        <v>55150</v>
      </c>
      <c r="G247">
        <v>59600</v>
      </c>
      <c r="H247">
        <v>64000</v>
      </c>
      <c r="I247">
        <v>68400</v>
      </c>
      <c r="J247">
        <v>72800</v>
      </c>
      <c r="K247">
        <v>23200</v>
      </c>
      <c r="L247">
        <v>26500</v>
      </c>
      <c r="M247">
        <v>29800</v>
      </c>
      <c r="N247">
        <v>33100</v>
      </c>
      <c r="O247">
        <v>35750</v>
      </c>
      <c r="P247">
        <v>38400</v>
      </c>
      <c r="Q247">
        <v>41910</v>
      </c>
      <c r="R247">
        <v>46630</v>
      </c>
      <c r="S247">
        <v>61800</v>
      </c>
      <c r="T247">
        <v>70600</v>
      </c>
      <c r="U247">
        <v>79450</v>
      </c>
      <c r="V247">
        <v>88250</v>
      </c>
      <c r="W247">
        <v>95350</v>
      </c>
      <c r="X247">
        <v>102400</v>
      </c>
      <c r="Y247">
        <v>109450</v>
      </c>
      <c r="Z247">
        <v>116500</v>
      </c>
      <c r="AA247">
        <v>640</v>
      </c>
      <c r="AB247" t="s">
        <v>379</v>
      </c>
      <c r="AC247" t="s">
        <v>416</v>
      </c>
      <c r="AD247">
        <v>1</v>
      </c>
    </row>
    <row r="248" spans="1:30">
      <c r="A248" t="s">
        <v>380</v>
      </c>
      <c r="C248">
        <v>29050</v>
      </c>
      <c r="D248">
        <v>33200</v>
      </c>
      <c r="E248">
        <v>37350</v>
      </c>
      <c r="F248">
        <v>41450</v>
      </c>
      <c r="G248">
        <v>44800</v>
      </c>
      <c r="H248">
        <v>48100</v>
      </c>
      <c r="I248">
        <v>51400</v>
      </c>
      <c r="J248">
        <v>54750</v>
      </c>
      <c r="K248">
        <v>17400</v>
      </c>
      <c r="L248">
        <v>19900</v>
      </c>
      <c r="M248">
        <v>23030</v>
      </c>
      <c r="N248">
        <v>27750</v>
      </c>
      <c r="O248">
        <v>32470</v>
      </c>
      <c r="P248">
        <v>37190</v>
      </c>
      <c r="Q248">
        <v>41910</v>
      </c>
      <c r="R248">
        <v>46630</v>
      </c>
      <c r="S248">
        <v>46450</v>
      </c>
      <c r="T248">
        <v>53050</v>
      </c>
      <c r="U248">
        <v>59700</v>
      </c>
      <c r="V248">
        <v>66300</v>
      </c>
      <c r="W248">
        <v>71650</v>
      </c>
      <c r="X248">
        <v>76950</v>
      </c>
      <c r="Y248">
        <v>82250</v>
      </c>
      <c r="Z248">
        <v>87550</v>
      </c>
      <c r="AA248">
        <v>7240</v>
      </c>
      <c r="AB248" t="s">
        <v>380</v>
      </c>
      <c r="AC248" t="s">
        <v>416</v>
      </c>
      <c r="AD248">
        <v>1</v>
      </c>
    </row>
    <row r="249" spans="1:30">
      <c r="A249" t="s">
        <v>381</v>
      </c>
      <c r="C249">
        <v>24500</v>
      </c>
      <c r="D249">
        <v>28000</v>
      </c>
      <c r="E249">
        <v>31500</v>
      </c>
      <c r="F249">
        <v>35000</v>
      </c>
      <c r="G249">
        <v>37800</v>
      </c>
      <c r="H249">
        <v>40600</v>
      </c>
      <c r="I249">
        <v>43400</v>
      </c>
      <c r="J249">
        <v>46200</v>
      </c>
      <c r="K249">
        <v>14700</v>
      </c>
      <c r="L249">
        <v>18310</v>
      </c>
      <c r="M249">
        <v>23030</v>
      </c>
      <c r="N249">
        <v>27750</v>
      </c>
      <c r="O249">
        <v>32470</v>
      </c>
      <c r="P249">
        <v>37190</v>
      </c>
      <c r="Q249">
        <v>41910</v>
      </c>
      <c r="R249">
        <v>46200</v>
      </c>
      <c r="S249">
        <v>39200</v>
      </c>
      <c r="T249">
        <v>44800</v>
      </c>
      <c r="U249">
        <v>50400</v>
      </c>
      <c r="V249">
        <v>56000</v>
      </c>
      <c r="W249">
        <v>60500</v>
      </c>
      <c r="X249">
        <v>65000</v>
      </c>
      <c r="Y249">
        <v>69450</v>
      </c>
      <c r="Z249">
        <v>73950</v>
      </c>
      <c r="AA249">
        <v>9999</v>
      </c>
      <c r="AB249" t="s">
        <v>381</v>
      </c>
      <c r="AC249" t="s">
        <v>416</v>
      </c>
      <c r="AD249">
        <v>0</v>
      </c>
    </row>
    <row r="250" spans="1:30">
      <c r="A250" t="s">
        <v>382</v>
      </c>
      <c r="C250">
        <v>29100</v>
      </c>
      <c r="D250">
        <v>33250</v>
      </c>
      <c r="E250">
        <v>37400</v>
      </c>
      <c r="F250">
        <v>41550</v>
      </c>
      <c r="G250">
        <v>44900</v>
      </c>
      <c r="H250">
        <v>48200</v>
      </c>
      <c r="I250">
        <v>51550</v>
      </c>
      <c r="J250">
        <v>54850</v>
      </c>
      <c r="K250">
        <v>17500</v>
      </c>
      <c r="L250">
        <v>20000</v>
      </c>
      <c r="M250">
        <v>23030</v>
      </c>
      <c r="N250">
        <v>27750</v>
      </c>
      <c r="O250">
        <v>32470</v>
      </c>
      <c r="P250">
        <v>37190</v>
      </c>
      <c r="Q250">
        <v>41910</v>
      </c>
      <c r="R250">
        <v>46630</v>
      </c>
      <c r="S250">
        <v>46550</v>
      </c>
      <c r="T250">
        <v>53200</v>
      </c>
      <c r="U250">
        <v>59850</v>
      </c>
      <c r="V250">
        <v>66500</v>
      </c>
      <c r="W250">
        <v>71850</v>
      </c>
      <c r="X250">
        <v>77150</v>
      </c>
      <c r="Y250">
        <v>82500</v>
      </c>
      <c r="Z250">
        <v>87800</v>
      </c>
      <c r="AA250">
        <v>9999</v>
      </c>
      <c r="AB250" t="s">
        <v>382</v>
      </c>
      <c r="AC250" t="s">
        <v>416</v>
      </c>
      <c r="AD250">
        <v>1</v>
      </c>
    </row>
    <row r="251" spans="1:30">
      <c r="A251" t="s">
        <v>383</v>
      </c>
      <c r="C251">
        <v>24100</v>
      </c>
      <c r="D251">
        <v>27550</v>
      </c>
      <c r="E251">
        <v>31000</v>
      </c>
      <c r="F251">
        <v>34400</v>
      </c>
      <c r="G251">
        <v>37200</v>
      </c>
      <c r="H251">
        <v>39950</v>
      </c>
      <c r="I251">
        <v>42700</v>
      </c>
      <c r="J251">
        <v>45450</v>
      </c>
      <c r="K251">
        <v>14500</v>
      </c>
      <c r="L251">
        <v>18310</v>
      </c>
      <c r="M251">
        <v>23030</v>
      </c>
      <c r="N251">
        <v>27750</v>
      </c>
      <c r="O251">
        <v>32470</v>
      </c>
      <c r="P251">
        <v>37190</v>
      </c>
      <c r="Q251">
        <v>41910</v>
      </c>
      <c r="R251">
        <v>45450</v>
      </c>
      <c r="S251">
        <v>38550</v>
      </c>
      <c r="T251">
        <v>44050</v>
      </c>
      <c r="U251">
        <v>49550</v>
      </c>
      <c r="V251">
        <v>55050</v>
      </c>
      <c r="W251">
        <v>59500</v>
      </c>
      <c r="X251">
        <v>63900</v>
      </c>
      <c r="Y251">
        <v>68300</v>
      </c>
      <c r="Z251">
        <v>72700</v>
      </c>
      <c r="AA251">
        <v>9999</v>
      </c>
      <c r="AB251" t="s">
        <v>383</v>
      </c>
      <c r="AC251" t="s">
        <v>416</v>
      </c>
      <c r="AD251">
        <v>0</v>
      </c>
    </row>
    <row r="252" spans="1:30">
      <c r="A252" t="s">
        <v>384</v>
      </c>
      <c r="C252">
        <v>28650</v>
      </c>
      <c r="D252">
        <v>32750</v>
      </c>
      <c r="E252">
        <v>36850</v>
      </c>
      <c r="F252">
        <v>40900</v>
      </c>
      <c r="G252">
        <v>44200</v>
      </c>
      <c r="H252">
        <v>47450</v>
      </c>
      <c r="I252">
        <v>50750</v>
      </c>
      <c r="J252">
        <v>54000</v>
      </c>
      <c r="K252">
        <v>17200</v>
      </c>
      <c r="L252">
        <v>19650</v>
      </c>
      <c r="M252">
        <v>23030</v>
      </c>
      <c r="N252">
        <v>27750</v>
      </c>
      <c r="O252">
        <v>32470</v>
      </c>
      <c r="P252">
        <v>37190</v>
      </c>
      <c r="Q252">
        <v>41910</v>
      </c>
      <c r="R252">
        <v>46630</v>
      </c>
      <c r="S252">
        <v>45850</v>
      </c>
      <c r="T252">
        <v>52400</v>
      </c>
      <c r="U252">
        <v>58950</v>
      </c>
      <c r="V252">
        <v>65450</v>
      </c>
      <c r="W252">
        <v>70700</v>
      </c>
      <c r="X252">
        <v>75950</v>
      </c>
      <c r="Y252">
        <v>81200</v>
      </c>
      <c r="Z252">
        <v>86400</v>
      </c>
      <c r="AA252">
        <v>9999</v>
      </c>
      <c r="AB252" t="s">
        <v>384</v>
      </c>
      <c r="AC252" t="s">
        <v>416</v>
      </c>
      <c r="AD252">
        <v>0</v>
      </c>
    </row>
    <row r="253" spans="1:30">
      <c r="A253" t="s">
        <v>385</v>
      </c>
      <c r="C253">
        <v>24300</v>
      </c>
      <c r="D253">
        <v>27800</v>
      </c>
      <c r="E253">
        <v>31250</v>
      </c>
      <c r="F253">
        <v>34700</v>
      </c>
      <c r="G253">
        <v>37500</v>
      </c>
      <c r="H253">
        <v>40300</v>
      </c>
      <c r="I253">
        <v>43050</v>
      </c>
      <c r="J253">
        <v>45850</v>
      </c>
      <c r="K253">
        <v>14600</v>
      </c>
      <c r="L253">
        <v>18310</v>
      </c>
      <c r="M253">
        <v>23030</v>
      </c>
      <c r="N253">
        <v>27750</v>
      </c>
      <c r="O253">
        <v>32470</v>
      </c>
      <c r="P253">
        <v>37190</v>
      </c>
      <c r="Q253">
        <v>41910</v>
      </c>
      <c r="R253">
        <v>45850</v>
      </c>
      <c r="S253">
        <v>38850</v>
      </c>
      <c r="T253">
        <v>44400</v>
      </c>
      <c r="U253">
        <v>49950</v>
      </c>
      <c r="V253">
        <v>55500</v>
      </c>
      <c r="W253">
        <v>59950</v>
      </c>
      <c r="X253">
        <v>64400</v>
      </c>
      <c r="Y253">
        <v>68850</v>
      </c>
      <c r="Z253">
        <v>73300</v>
      </c>
      <c r="AA253">
        <v>9999</v>
      </c>
      <c r="AB253" t="s">
        <v>385</v>
      </c>
      <c r="AC253" t="s">
        <v>416</v>
      </c>
      <c r="AD253">
        <v>0</v>
      </c>
    </row>
    <row r="254" spans="1:30">
      <c r="A254" t="s">
        <v>386</v>
      </c>
      <c r="C254">
        <v>23850</v>
      </c>
      <c r="D254">
        <v>27250</v>
      </c>
      <c r="E254">
        <v>30650</v>
      </c>
      <c r="F254">
        <v>34050</v>
      </c>
      <c r="G254">
        <v>36800</v>
      </c>
      <c r="H254">
        <v>39500</v>
      </c>
      <c r="I254">
        <v>42250</v>
      </c>
      <c r="J254">
        <v>44950</v>
      </c>
      <c r="K254">
        <v>14350</v>
      </c>
      <c r="L254">
        <v>18310</v>
      </c>
      <c r="M254">
        <v>23030</v>
      </c>
      <c r="N254">
        <v>27750</v>
      </c>
      <c r="O254">
        <v>32470</v>
      </c>
      <c r="P254">
        <v>37190</v>
      </c>
      <c r="Q254">
        <v>41910</v>
      </c>
      <c r="R254">
        <v>44950</v>
      </c>
      <c r="S254">
        <v>38150</v>
      </c>
      <c r="T254">
        <v>43600</v>
      </c>
      <c r="U254">
        <v>49050</v>
      </c>
      <c r="V254">
        <v>54450</v>
      </c>
      <c r="W254">
        <v>58850</v>
      </c>
      <c r="X254">
        <v>63200</v>
      </c>
      <c r="Y254">
        <v>67550</v>
      </c>
      <c r="Z254">
        <v>71900</v>
      </c>
      <c r="AA254">
        <v>9999</v>
      </c>
      <c r="AB254" t="s">
        <v>386</v>
      </c>
      <c r="AC254" t="s">
        <v>416</v>
      </c>
      <c r="AD254">
        <v>0</v>
      </c>
    </row>
    <row r="255" spans="1:30">
      <c r="A255" t="s">
        <v>387</v>
      </c>
      <c r="C255">
        <v>23850</v>
      </c>
      <c r="D255">
        <v>27250</v>
      </c>
      <c r="E255">
        <v>30650</v>
      </c>
      <c r="F255">
        <v>34050</v>
      </c>
      <c r="G255">
        <v>36800</v>
      </c>
      <c r="H255">
        <v>39500</v>
      </c>
      <c r="I255">
        <v>42250</v>
      </c>
      <c r="J255">
        <v>44950</v>
      </c>
      <c r="K255">
        <v>14350</v>
      </c>
      <c r="L255">
        <v>18310</v>
      </c>
      <c r="M255">
        <v>23030</v>
      </c>
      <c r="N255">
        <v>27750</v>
      </c>
      <c r="O255">
        <v>32470</v>
      </c>
      <c r="P255">
        <v>37190</v>
      </c>
      <c r="Q255">
        <v>41910</v>
      </c>
      <c r="R255">
        <v>44950</v>
      </c>
      <c r="S255">
        <v>38150</v>
      </c>
      <c r="T255">
        <v>43600</v>
      </c>
      <c r="U255">
        <v>49050</v>
      </c>
      <c r="V255">
        <v>54450</v>
      </c>
      <c r="W255">
        <v>58850</v>
      </c>
      <c r="X255">
        <v>63200</v>
      </c>
      <c r="Y255">
        <v>67550</v>
      </c>
      <c r="Z255">
        <v>71900</v>
      </c>
      <c r="AA255">
        <v>9999</v>
      </c>
      <c r="AB255" t="s">
        <v>387</v>
      </c>
      <c r="AC255" t="s">
        <v>416</v>
      </c>
      <c r="AD25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5"/>
  <sheetViews>
    <sheetView topLeftCell="A13" zoomScaleNormal="100" workbookViewId="0">
      <selection activeCell="A5" sqref="A1:B1048576"/>
    </sheetView>
  </sheetViews>
  <sheetFormatPr defaultRowHeight="14.45"/>
  <cols>
    <col min="1" max="1" width="3.42578125" customWidth="1"/>
    <col min="2" max="2" width="16.5703125" customWidth="1"/>
    <col min="3" max="3" width="11.7109375" customWidth="1"/>
    <col min="4" max="4" width="16.42578125" hidden="1" customWidth="1"/>
    <col min="5" max="5" width="0.140625" customWidth="1"/>
    <col min="6" max="6" width="17.5703125" customWidth="1"/>
    <col min="7" max="7" width="16.42578125" customWidth="1"/>
    <col min="8" max="8" width="14.140625" hidden="1" customWidth="1"/>
    <col min="9" max="9" width="19" customWidth="1"/>
    <col min="10" max="10" width="14.140625" hidden="1" customWidth="1"/>
    <col min="11" max="13" width="14.140625" customWidth="1"/>
  </cols>
  <sheetData>
    <row r="1" spans="1:14" ht="14.45" customHeight="1">
      <c r="A1" s="333" t="s">
        <v>417</v>
      </c>
      <c r="B1" s="334"/>
      <c r="C1" s="334"/>
      <c r="D1" s="334"/>
      <c r="E1" s="334"/>
      <c r="F1" s="334"/>
      <c r="G1" s="334"/>
      <c r="H1" s="334"/>
      <c r="I1" s="334"/>
      <c r="J1" s="334"/>
      <c r="K1" s="335"/>
    </row>
    <row r="2" spans="1:14">
      <c r="A2" s="336"/>
      <c r="B2" s="337"/>
      <c r="C2" s="337"/>
      <c r="D2" s="337"/>
      <c r="E2" s="337"/>
      <c r="F2" s="337"/>
      <c r="G2" s="337"/>
      <c r="H2" s="337"/>
      <c r="I2" s="337"/>
      <c r="J2" s="337"/>
      <c r="K2" s="338"/>
    </row>
    <row r="3" spans="1:14">
      <c r="A3" s="336"/>
      <c r="B3" s="337"/>
      <c r="C3" s="337"/>
      <c r="D3" s="337"/>
      <c r="E3" s="337"/>
      <c r="F3" s="337"/>
      <c r="G3" s="337"/>
      <c r="H3" s="337"/>
      <c r="I3" s="337"/>
      <c r="J3" s="337"/>
      <c r="K3" s="338"/>
    </row>
    <row r="4" spans="1:14" ht="15" thickBot="1">
      <c r="A4" s="339"/>
      <c r="B4" s="340"/>
      <c r="C4" s="340"/>
      <c r="D4" s="340"/>
      <c r="E4" s="340"/>
      <c r="F4" s="340"/>
      <c r="G4" s="340"/>
      <c r="H4" s="340"/>
      <c r="I4" s="340"/>
      <c r="J4" s="340"/>
      <c r="K4" s="341"/>
    </row>
    <row r="5" spans="1:14" ht="15" thickBot="1">
      <c r="A5" s="150"/>
      <c r="B5" s="150"/>
      <c r="C5" s="150"/>
      <c r="D5" s="150"/>
      <c r="E5" s="150"/>
      <c r="F5" s="150"/>
      <c r="G5" s="150"/>
      <c r="H5" s="150"/>
      <c r="I5" s="150"/>
      <c r="J5" s="150"/>
      <c r="K5" s="150"/>
    </row>
    <row r="6" spans="1:14" ht="15" thickBot="1">
      <c r="A6" s="342" t="s">
        <v>418</v>
      </c>
      <c r="B6" s="342"/>
      <c r="C6" s="41">
        <f ca="1">NOW()</f>
        <v>45016.451424074075</v>
      </c>
      <c r="D6" s="27"/>
      <c r="E6" s="27"/>
      <c r="F6" s="27"/>
      <c r="G6" s="27"/>
      <c r="H6" s="27"/>
      <c r="I6" s="27"/>
      <c r="J6" s="27"/>
      <c r="K6" s="27"/>
    </row>
    <row r="7" spans="1:14" ht="15" thickBot="1">
      <c r="A7" s="30"/>
      <c r="B7" s="30"/>
      <c r="C7" s="30"/>
      <c r="D7" s="30"/>
      <c r="E7" s="30"/>
      <c r="F7" s="30"/>
      <c r="G7" s="30"/>
      <c r="H7" s="30"/>
      <c r="I7" s="30"/>
      <c r="J7" s="30"/>
      <c r="K7" s="30"/>
    </row>
    <row r="8" spans="1:14">
      <c r="A8" s="356" t="s">
        <v>419</v>
      </c>
      <c r="B8" s="356"/>
      <c r="C8" s="356"/>
      <c r="D8" s="28"/>
      <c r="E8" s="28"/>
      <c r="F8" s="357">
        <f>'AGI Input'!E4</f>
        <v>0</v>
      </c>
      <c r="G8" s="357"/>
      <c r="H8" s="28"/>
      <c r="I8" s="151" t="s">
        <v>420</v>
      </c>
      <c r="J8" s="28"/>
      <c r="K8" s="42">
        <f>'AGI Input'!I4</f>
        <v>0</v>
      </c>
    </row>
    <row r="9" spans="1:14" ht="15" thickBot="1">
      <c r="A9" s="358" t="s">
        <v>77</v>
      </c>
      <c r="B9" s="358"/>
      <c r="C9" s="358"/>
      <c r="D9" s="29"/>
      <c r="E9" s="29"/>
      <c r="F9" s="359">
        <f>'AGI Input'!G5</f>
        <v>0</v>
      </c>
      <c r="G9" s="359"/>
      <c r="H9" s="29"/>
      <c r="I9" s="149" t="s">
        <v>421</v>
      </c>
      <c r="J9" s="29"/>
      <c r="K9" s="43">
        <f>'AGI Input'!L5</f>
        <v>0</v>
      </c>
    </row>
    <row r="11" spans="1:14">
      <c r="B11" s="367" t="s">
        <v>422</v>
      </c>
      <c r="C11" s="368"/>
      <c r="D11" s="368"/>
      <c r="E11" s="368"/>
      <c r="F11" s="368"/>
      <c r="G11" s="368"/>
      <c r="H11" s="368"/>
      <c r="I11" s="369"/>
    </row>
    <row r="12" spans="1:14">
      <c r="A12" s="7"/>
      <c r="B12" s="7"/>
      <c r="C12" s="7"/>
      <c r="D12" s="7"/>
      <c r="E12" s="7"/>
      <c r="F12" s="7"/>
      <c r="G12" s="7"/>
      <c r="H12" s="7"/>
      <c r="I12" s="7"/>
      <c r="J12" s="7"/>
      <c r="K12" s="7"/>
      <c r="L12" s="7"/>
      <c r="M12" s="7"/>
      <c r="N12" s="7"/>
    </row>
    <row r="13" spans="1:14">
      <c r="A13" s="7"/>
      <c r="B13" s="343" t="s">
        <v>423</v>
      </c>
      <c r="C13" s="344"/>
      <c r="D13" s="360" t="s">
        <v>424</v>
      </c>
      <c r="E13" s="361"/>
      <c r="F13" s="361"/>
      <c r="G13" s="361"/>
      <c r="H13" s="7"/>
      <c r="I13" s="7"/>
      <c r="J13" s="7"/>
      <c r="K13" s="7"/>
      <c r="L13" s="7"/>
      <c r="M13" s="7"/>
      <c r="N13" s="7"/>
    </row>
    <row r="14" spans="1:14" ht="14.45" hidden="1" customHeight="1">
      <c r="A14" s="7"/>
      <c r="B14" s="343" t="s">
        <v>425</v>
      </c>
      <c r="C14" s="344"/>
      <c r="D14" s="354">
        <f>IF(D13="Select",0,VLOOKUP(D13,D42:E92,2))</f>
        <v>0</v>
      </c>
      <c r="E14" s="355"/>
      <c r="F14" s="7"/>
      <c r="G14" s="7"/>
      <c r="H14" s="7"/>
      <c r="I14" s="7"/>
      <c r="J14" s="7"/>
      <c r="K14" s="7"/>
      <c r="L14" s="7"/>
      <c r="M14" s="7"/>
      <c r="N14" s="7"/>
    </row>
    <row r="15" spans="1:14" ht="14.45" hidden="1" customHeight="1">
      <c r="A15" s="7"/>
      <c r="B15" s="343" t="s">
        <v>426</v>
      </c>
      <c r="C15" s="344"/>
      <c r="D15" s="362">
        <f>IF(D13="Select",0,VLOOKUP(D13,F42:G92,2))</f>
        <v>30200</v>
      </c>
      <c r="E15" s="363"/>
      <c r="F15" s="363"/>
      <c r="G15" s="363"/>
      <c r="H15" s="7"/>
      <c r="I15" s="7"/>
      <c r="J15" s="7"/>
      <c r="K15" s="7"/>
      <c r="L15" s="7"/>
      <c r="M15" s="7"/>
      <c r="N15" s="7"/>
    </row>
    <row r="16" spans="1:14" ht="14.45" hidden="1" customHeight="1">
      <c r="A16" s="7"/>
      <c r="B16" s="343" t="s">
        <v>427</v>
      </c>
      <c r="C16" s="344"/>
      <c r="D16" s="362">
        <f>IF(D13="Select",0,VLOOKUP(D13,J42:K92,2))</f>
        <v>48300</v>
      </c>
      <c r="E16" s="363"/>
      <c r="F16" s="363"/>
      <c r="G16" s="363"/>
      <c r="H16" s="7"/>
      <c r="I16" s="7"/>
      <c r="J16" s="7"/>
      <c r="K16" s="7"/>
      <c r="L16" s="7"/>
      <c r="M16" s="7"/>
      <c r="N16" s="7"/>
    </row>
    <row r="17" spans="1:16" ht="14.45" hidden="1" customHeight="1">
      <c r="A17" s="7"/>
      <c r="B17" s="343" t="s">
        <v>428</v>
      </c>
      <c r="C17" s="344"/>
      <c r="D17" s="362">
        <f>IF(D13="Select",0,VLOOKUP(D13,L42:M92,2))</f>
        <v>72480</v>
      </c>
      <c r="E17" s="363"/>
      <c r="F17" s="363"/>
      <c r="G17" s="363"/>
      <c r="H17" s="7"/>
      <c r="I17" s="7"/>
      <c r="J17" s="7"/>
      <c r="K17" s="7"/>
      <c r="L17" s="7"/>
      <c r="M17" s="7"/>
      <c r="N17" s="7"/>
    </row>
    <row r="18" spans="1:16">
      <c r="A18" s="7"/>
      <c r="B18" s="7"/>
      <c r="C18" s="7"/>
      <c r="D18" s="7"/>
      <c r="E18" s="7"/>
      <c r="F18" s="7"/>
      <c r="G18" s="7"/>
      <c r="H18" s="7"/>
      <c r="I18" s="7"/>
      <c r="J18" s="7"/>
      <c r="K18" s="7"/>
      <c r="L18" s="7"/>
      <c r="M18" s="7"/>
      <c r="N18" s="7"/>
      <c r="O18" s="7"/>
      <c r="P18" s="7"/>
    </row>
    <row r="19" spans="1:16" ht="45.75" customHeight="1">
      <c r="A19" s="348" t="s">
        <v>429</v>
      </c>
      <c r="B19" s="349"/>
      <c r="C19" s="350"/>
      <c r="D19" s="364" t="s">
        <v>430</v>
      </c>
      <c r="E19" s="365"/>
      <c r="F19" s="365"/>
      <c r="G19" s="365"/>
      <c r="H19" s="365"/>
      <c r="I19" s="366"/>
      <c r="J19" s="7"/>
      <c r="K19" s="7"/>
      <c r="L19" s="8"/>
      <c r="M19" s="8"/>
      <c r="N19" s="7"/>
    </row>
    <row r="20" spans="1:16">
      <c r="A20" s="351"/>
      <c r="B20" s="352"/>
      <c r="C20" s="353"/>
      <c r="D20" s="9" t="s">
        <v>431</v>
      </c>
      <c r="E20" s="9" t="s">
        <v>432</v>
      </c>
      <c r="F20" s="48" t="s">
        <v>431</v>
      </c>
      <c r="G20" s="48" t="s">
        <v>432</v>
      </c>
      <c r="H20" s="9" t="s">
        <v>433</v>
      </c>
      <c r="I20" s="48" t="s">
        <v>433</v>
      </c>
      <c r="J20" s="7"/>
      <c r="K20" s="7"/>
      <c r="L20" s="7"/>
      <c r="M20" s="7"/>
      <c r="N20" s="7"/>
      <c r="O20" s="7"/>
    </row>
    <row r="21" spans="1:16" ht="30" customHeight="1">
      <c r="A21" s="345">
        <v>1</v>
      </c>
      <c r="B21" s="346"/>
      <c r="C21" s="347"/>
      <c r="D21" s="10">
        <f>D15/1.427495295</f>
        <v>21155.936629549451</v>
      </c>
      <c r="E21" s="10">
        <f>(D16/1.427)</f>
        <v>33847.231955150666</v>
      </c>
      <c r="F21" s="10">
        <f t="shared" ref="F21:F28" si="0">ROUND(D21/50,0)*50</f>
        <v>21150</v>
      </c>
      <c r="G21" s="10">
        <f>ROUND($E$21/50,0)*50</f>
        <v>33850</v>
      </c>
      <c r="H21" s="10">
        <f>$D$17/1.427</f>
        <v>50791.871058163975</v>
      </c>
      <c r="I21" s="11">
        <f>ROUND(H21/50,0)*50</f>
        <v>50800</v>
      </c>
      <c r="J21" s="20">
        <f t="shared" ref="J21:J28" si="1">CEILING(E21,50)</f>
        <v>33850</v>
      </c>
      <c r="K21" s="20"/>
      <c r="L21" s="7"/>
      <c r="M21" s="7"/>
      <c r="N21" s="7"/>
      <c r="O21" s="7"/>
    </row>
    <row r="22" spans="1:16" ht="30" customHeight="1">
      <c r="A22" s="345">
        <v>2</v>
      </c>
      <c r="B22" s="346"/>
      <c r="C22" s="347"/>
      <c r="D22" s="10">
        <f>D15/1.248764415</f>
        <v>24183.90501622358</v>
      </c>
      <c r="E22" s="10">
        <f>D16/1.2492276</f>
        <v>38663.89119164514</v>
      </c>
      <c r="F22" s="10">
        <f t="shared" si="0"/>
        <v>24200</v>
      </c>
      <c r="G22" s="10">
        <f t="shared" ref="G22:G28" si="2">ROUND(E22/50,0)*50</f>
        <v>38650</v>
      </c>
      <c r="H22" s="10">
        <f>D17/1.2492</f>
        <v>58021.133525456287</v>
      </c>
      <c r="I22" s="11">
        <f t="shared" ref="I22:I28" si="3">CEILING(H22,50)</f>
        <v>58050</v>
      </c>
      <c r="J22" s="20">
        <f t="shared" si="1"/>
        <v>38700</v>
      </c>
      <c r="K22" s="20"/>
      <c r="L22" s="7"/>
      <c r="M22" s="7"/>
      <c r="N22" s="7"/>
      <c r="O22" s="7"/>
    </row>
    <row r="23" spans="1:16" ht="30" customHeight="1">
      <c r="A23" s="345">
        <v>3</v>
      </c>
      <c r="B23" s="346"/>
      <c r="C23" s="347"/>
      <c r="D23" s="10">
        <f>D15/1.109809663</f>
        <v>27211.873357062308</v>
      </c>
      <c r="E23" s="10">
        <f>D16/1.11</f>
        <v>43513.513513513513</v>
      </c>
      <c r="F23" s="10">
        <f t="shared" si="0"/>
        <v>27200</v>
      </c>
      <c r="G23" s="10">
        <f t="shared" si="2"/>
        <v>43500</v>
      </c>
      <c r="H23" s="10">
        <f>D17/1.1108</f>
        <v>65250.270075621171</v>
      </c>
      <c r="I23" s="11">
        <f t="shared" si="3"/>
        <v>65300</v>
      </c>
      <c r="J23" s="20">
        <f t="shared" si="1"/>
        <v>43550</v>
      </c>
      <c r="K23" s="20"/>
      <c r="L23" s="7"/>
      <c r="M23" s="7"/>
      <c r="N23" s="7"/>
      <c r="O23" s="7"/>
    </row>
    <row r="24" spans="1:16" ht="30" customHeight="1">
      <c r="A24" s="345">
        <v>4</v>
      </c>
      <c r="B24" s="346"/>
      <c r="C24" s="347"/>
      <c r="D24" s="10">
        <f>D15</f>
        <v>30200</v>
      </c>
      <c r="E24" s="10">
        <f>D16</f>
        <v>48300</v>
      </c>
      <c r="F24" s="10">
        <f t="shared" si="0"/>
        <v>30200</v>
      </c>
      <c r="G24" s="10">
        <f t="shared" si="2"/>
        <v>48300</v>
      </c>
      <c r="H24" s="10">
        <f>D17</f>
        <v>72480</v>
      </c>
      <c r="I24" s="11">
        <f>H24</f>
        <v>72480</v>
      </c>
      <c r="J24" s="20">
        <f t="shared" si="1"/>
        <v>48300</v>
      </c>
      <c r="K24" s="20"/>
      <c r="L24" s="7"/>
      <c r="M24" s="7"/>
      <c r="N24" s="7"/>
      <c r="O24" s="7"/>
    </row>
    <row r="25" spans="1:16" ht="30" customHeight="1">
      <c r="A25" s="345">
        <v>5</v>
      </c>
      <c r="B25" s="346"/>
      <c r="C25" s="347"/>
      <c r="D25" s="10">
        <f>D15*1.08047493</f>
        <v>32630.342886000002</v>
      </c>
      <c r="E25" s="10">
        <f>$D$16*1.080791426</f>
        <v>52202.225875800003</v>
      </c>
      <c r="F25" s="10">
        <f t="shared" si="0"/>
        <v>32650</v>
      </c>
      <c r="G25" s="10">
        <f t="shared" si="2"/>
        <v>52200</v>
      </c>
      <c r="H25" s="10">
        <f>D17*1.0807</f>
        <v>78329.135999999999</v>
      </c>
      <c r="I25" s="11">
        <f t="shared" si="3"/>
        <v>78350</v>
      </c>
      <c r="J25" s="20">
        <f t="shared" si="1"/>
        <v>52250</v>
      </c>
      <c r="K25" s="20"/>
      <c r="L25" s="7"/>
      <c r="M25" s="7"/>
      <c r="N25" s="7"/>
      <c r="O25" s="7"/>
    </row>
    <row r="26" spans="1:16" ht="30" customHeight="1">
      <c r="A26" s="345">
        <v>6</v>
      </c>
      <c r="B26" s="346"/>
      <c r="C26" s="347"/>
      <c r="D26" s="10">
        <f>D15*1.16094987</f>
        <v>35060.686074000005</v>
      </c>
      <c r="E26" s="10">
        <f>$D$16*1.16075845</f>
        <v>56064.633135000004</v>
      </c>
      <c r="F26" s="10">
        <f t="shared" si="0"/>
        <v>35050</v>
      </c>
      <c r="G26" s="10">
        <f t="shared" si="2"/>
        <v>56050</v>
      </c>
      <c r="H26" s="10">
        <f>D17*1.16075</f>
        <v>84131.16</v>
      </c>
      <c r="I26" s="11">
        <f t="shared" si="3"/>
        <v>84150</v>
      </c>
      <c r="J26" s="20">
        <f t="shared" si="1"/>
        <v>56100</v>
      </c>
      <c r="K26" s="20"/>
      <c r="L26" s="7"/>
      <c r="M26" s="7"/>
      <c r="N26" s="7"/>
      <c r="O26" s="7"/>
    </row>
    <row r="27" spans="1:16" ht="30" customHeight="1">
      <c r="A27" s="345">
        <v>7</v>
      </c>
      <c r="B27" s="346"/>
      <c r="C27" s="347"/>
      <c r="D27" s="10">
        <f>D15*1.2412536</f>
        <v>37485.858720000004</v>
      </c>
      <c r="E27" s="10">
        <f>$D$16*1.24</f>
        <v>59892</v>
      </c>
      <c r="F27" s="10">
        <f t="shared" si="0"/>
        <v>37500</v>
      </c>
      <c r="G27" s="10">
        <f t="shared" si="2"/>
        <v>59900</v>
      </c>
      <c r="H27" s="10">
        <f>D17*1.24074</f>
        <v>89928.835200000001</v>
      </c>
      <c r="I27" s="11">
        <f t="shared" si="3"/>
        <v>89950</v>
      </c>
      <c r="J27" s="20">
        <f t="shared" si="1"/>
        <v>59900</v>
      </c>
      <c r="K27" s="20"/>
      <c r="L27" s="7"/>
      <c r="M27" s="7"/>
      <c r="N27" s="7"/>
      <c r="O27" s="7"/>
    </row>
    <row r="28" spans="1:16" ht="30" customHeight="1">
      <c r="A28" s="345">
        <v>8</v>
      </c>
      <c r="B28" s="346"/>
      <c r="C28" s="347"/>
      <c r="D28" s="10">
        <f>D15*1.32058047</f>
        <v>39881.530193999999</v>
      </c>
      <c r="E28" s="10">
        <f>$D$16*1.320692498</f>
        <v>63789.447653400006</v>
      </c>
      <c r="F28" s="10">
        <f t="shared" si="0"/>
        <v>39900</v>
      </c>
      <c r="G28" s="10">
        <f t="shared" si="2"/>
        <v>63800</v>
      </c>
      <c r="H28" s="10">
        <f>D17*1.320692</f>
        <v>95723.756160000004</v>
      </c>
      <c r="I28" s="11">
        <f t="shared" si="3"/>
        <v>95750</v>
      </c>
      <c r="J28" s="20">
        <f t="shared" si="1"/>
        <v>63800</v>
      </c>
      <c r="K28" s="20"/>
      <c r="L28" s="7"/>
      <c r="M28" s="7"/>
      <c r="N28" s="7"/>
      <c r="O28" s="7"/>
    </row>
    <row r="29" spans="1:16" hidden="1"/>
    <row r="30" spans="1:16" hidden="1"/>
    <row r="31" spans="1:16" hidden="1"/>
    <row r="32" spans="1:16" hidden="1"/>
    <row r="33" spans="3:28" hidden="1"/>
    <row r="34" spans="3:28" hidden="1"/>
    <row r="35" spans="3:28" hidden="1"/>
    <row r="36" spans="3:28" hidden="1"/>
    <row r="37" spans="3:28" hidden="1"/>
    <row r="38" spans="3:28" hidden="1">
      <c r="T38">
        <v>0.7</v>
      </c>
      <c r="U38">
        <v>0.8</v>
      </c>
      <c r="V38">
        <v>0.9</v>
      </c>
      <c r="W38">
        <v>1</v>
      </c>
      <c r="X38">
        <v>1.08</v>
      </c>
      <c r="Y38">
        <v>1.1599999999999999</v>
      </c>
      <c r="Z38">
        <v>1.24</v>
      </c>
      <c r="AA38">
        <v>1.32</v>
      </c>
    </row>
    <row r="39" spans="3:28" hidden="1">
      <c r="M39" s="5" t="s">
        <v>434</v>
      </c>
      <c r="N39" s="5" t="s">
        <v>435</v>
      </c>
      <c r="O39" s="5" t="s">
        <v>436</v>
      </c>
      <c r="P39" s="5" t="s">
        <v>437</v>
      </c>
      <c r="Q39" s="5" t="s">
        <v>438</v>
      </c>
      <c r="R39" s="5" t="s">
        <v>439</v>
      </c>
      <c r="S39" s="6" t="s">
        <v>440</v>
      </c>
      <c r="T39" s="5" t="s">
        <v>441</v>
      </c>
      <c r="U39" s="5" t="s">
        <v>442</v>
      </c>
      <c r="V39" s="5" t="s">
        <v>443</v>
      </c>
      <c r="W39" s="5" t="s">
        <v>444</v>
      </c>
      <c r="X39" s="5" t="s">
        <v>445</v>
      </c>
      <c r="Y39" s="5" t="s">
        <v>446</v>
      </c>
      <c r="Z39" s="5" t="s">
        <v>447</v>
      </c>
      <c r="AA39" s="5" t="s">
        <v>448</v>
      </c>
    </row>
    <row r="40" spans="3:28" ht="36.950000000000003" hidden="1" customHeight="1">
      <c r="C40" s="4" t="s">
        <v>449</v>
      </c>
      <c r="D40" s="4" t="s">
        <v>450</v>
      </c>
      <c r="E40" s="14" t="s">
        <v>425</v>
      </c>
      <c r="F40" s="7"/>
      <c r="G40" s="7" t="s">
        <v>451</v>
      </c>
      <c r="H40" s="7"/>
      <c r="I40" s="4" t="s">
        <v>427</v>
      </c>
      <c r="J40" s="4"/>
      <c r="K40" s="4"/>
      <c r="L40" s="4" t="s">
        <v>452</v>
      </c>
      <c r="M40" s="1">
        <f t="shared" ref="M40:N46" si="4">ROUNDDOWN(T40*0.3/12,0)</f>
        <v>0</v>
      </c>
      <c r="N40" s="1">
        <f t="shared" ref="N40:O46" si="5">ROUNDDOWN((T40+U40)/2*0.3/12,0)</f>
        <v>0</v>
      </c>
      <c r="O40" s="1">
        <f t="shared" ref="O40:P46" si="6">ROUNDDOWN(V40*0.3/12,0)</f>
        <v>0</v>
      </c>
      <c r="P40" s="1">
        <f t="shared" ref="P40:Q46" si="7">ROUNDDOWN((W40+X40)/2*0.3/12,0)</f>
        <v>0</v>
      </c>
      <c r="Q40" s="1">
        <f t="shared" ref="Q40:R46" si="8">ROUNDDOWN(Y40*0.3/12,0)</f>
        <v>0</v>
      </c>
      <c r="R40" s="1">
        <f t="shared" ref="R40:S46" si="9">ROUNDDOWN((Y40+Z40)/2*0.3/12,0)</f>
        <v>0</v>
      </c>
      <c r="S40" s="2">
        <v>0.2</v>
      </c>
      <c r="T40" s="1">
        <f t="shared" ref="T40:T41" si="10">$W40*T$38</f>
        <v>0</v>
      </c>
      <c r="U40" s="1">
        <f t="shared" ref="U40:U41" si="11">$W40*U$38</f>
        <v>0</v>
      </c>
      <c r="V40" s="1">
        <f t="shared" ref="V40:V41" si="12">$W40*V$38</f>
        <v>0</v>
      </c>
      <c r="W40" s="1">
        <f>$X$46*S40</f>
        <v>0</v>
      </c>
      <c r="X40" s="1">
        <f t="shared" ref="X40:AA41" si="13">$W40*X$38</f>
        <v>0</v>
      </c>
      <c r="Y40" s="1">
        <f t="shared" si="13"/>
        <v>0</v>
      </c>
      <c r="Z40" s="1">
        <f t="shared" si="13"/>
        <v>0</v>
      </c>
      <c r="AA40" s="1">
        <f t="shared" si="13"/>
        <v>0</v>
      </c>
    </row>
    <row r="41" spans="3:28" hidden="1">
      <c r="D41" t="s">
        <v>453</v>
      </c>
      <c r="F41" t="s">
        <v>453</v>
      </c>
      <c r="H41" t="s">
        <v>453</v>
      </c>
      <c r="J41" s="21" t="s">
        <v>453</v>
      </c>
      <c r="M41" s="1">
        <f t="shared" si="4"/>
        <v>0</v>
      </c>
      <c r="N41" s="1">
        <f t="shared" si="5"/>
        <v>0</v>
      </c>
      <c r="O41" s="1">
        <f t="shared" si="6"/>
        <v>0</v>
      </c>
      <c r="P41" s="1">
        <f t="shared" si="7"/>
        <v>0</v>
      </c>
      <c r="Q41" s="1">
        <f t="shared" si="8"/>
        <v>0</v>
      </c>
      <c r="R41" s="1">
        <f t="shared" si="9"/>
        <v>0</v>
      </c>
      <c r="S41" s="2">
        <v>0.3</v>
      </c>
      <c r="T41" s="1">
        <f t="shared" si="10"/>
        <v>0</v>
      </c>
      <c r="U41" s="1">
        <f t="shared" si="11"/>
        <v>0</v>
      </c>
      <c r="V41" s="1">
        <f t="shared" si="12"/>
        <v>0</v>
      </c>
      <c r="W41" s="1">
        <f>$X$46*S41</f>
        <v>0</v>
      </c>
      <c r="X41" s="1">
        <f t="shared" si="13"/>
        <v>0</v>
      </c>
      <c r="Y41" s="1">
        <f t="shared" si="13"/>
        <v>0</v>
      </c>
      <c r="Z41" s="1">
        <f t="shared" si="13"/>
        <v>0</v>
      </c>
      <c r="AA41" s="1">
        <f t="shared" si="13"/>
        <v>0</v>
      </c>
    </row>
    <row r="42" spans="3:28" hidden="1">
      <c r="C42" s="15">
        <v>59600</v>
      </c>
      <c r="D42" t="s">
        <v>454</v>
      </c>
      <c r="E42" s="3">
        <v>25750</v>
      </c>
      <c r="F42" t="s">
        <v>454</v>
      </c>
      <c r="G42" s="3">
        <f>C42/2</f>
        <v>29800</v>
      </c>
      <c r="H42" t="s">
        <v>454</v>
      </c>
      <c r="I42" s="3">
        <f t="shared" ref="I42:I81" si="14">C42*0.8</f>
        <v>47680</v>
      </c>
      <c r="J42" t="s">
        <v>454</v>
      </c>
      <c r="K42" s="3">
        <f t="shared" ref="K42:K81" si="15">ROUND(I42/50,0)*50</f>
        <v>47700</v>
      </c>
      <c r="L42" t="s">
        <v>454</v>
      </c>
      <c r="M42" s="3">
        <f t="shared" ref="M42:M81" si="16">C42*1.2</f>
        <v>71520</v>
      </c>
      <c r="N42" s="1">
        <f t="shared" si="4"/>
        <v>0</v>
      </c>
      <c r="O42" s="1">
        <f t="shared" si="5"/>
        <v>0</v>
      </c>
      <c r="P42" s="1">
        <f t="shared" si="6"/>
        <v>0</v>
      </c>
      <c r="Q42" s="1">
        <f t="shared" si="7"/>
        <v>0</v>
      </c>
      <c r="R42" s="1">
        <f t="shared" si="8"/>
        <v>0</v>
      </c>
      <c r="S42" s="1">
        <f t="shared" si="9"/>
        <v>0</v>
      </c>
      <c r="T42" s="2">
        <v>0.4</v>
      </c>
      <c r="U42" s="1">
        <f t="shared" ref="U42:W46" si="17">$X42*T$38</f>
        <v>0</v>
      </c>
      <c r="V42" s="1">
        <f t="shared" si="17"/>
        <v>0</v>
      </c>
      <c r="W42" s="1">
        <f t="shared" si="17"/>
        <v>0</v>
      </c>
      <c r="X42" s="1">
        <f>$X$46*T42</f>
        <v>0</v>
      </c>
      <c r="Y42" s="1">
        <f t="shared" ref="Y42:AB46" si="18">$X42*X$38</f>
        <v>0</v>
      </c>
      <c r="Z42" s="1">
        <f t="shared" si="18"/>
        <v>0</v>
      </c>
      <c r="AA42" s="1">
        <f t="shared" si="18"/>
        <v>0</v>
      </c>
      <c r="AB42" s="1">
        <f t="shared" si="18"/>
        <v>0</v>
      </c>
    </row>
    <row r="43" spans="3:28" hidden="1">
      <c r="C43" s="15">
        <v>75800</v>
      </c>
      <c r="D43" t="s">
        <v>455</v>
      </c>
      <c r="E43" s="3">
        <v>25750</v>
      </c>
      <c r="F43" t="s">
        <v>455</v>
      </c>
      <c r="G43" s="3">
        <f t="shared" ref="G43:G81" si="19">C43/2</f>
        <v>37900</v>
      </c>
      <c r="H43" t="s">
        <v>455</v>
      </c>
      <c r="I43" s="3">
        <f t="shared" si="14"/>
        <v>60640</v>
      </c>
      <c r="J43" t="s">
        <v>455</v>
      </c>
      <c r="K43" s="3">
        <f t="shared" si="15"/>
        <v>60650</v>
      </c>
      <c r="L43" t="s">
        <v>455</v>
      </c>
      <c r="M43" s="3">
        <f t="shared" si="16"/>
        <v>90960</v>
      </c>
      <c r="N43" s="1">
        <f t="shared" si="4"/>
        <v>0</v>
      </c>
      <c r="O43" s="1">
        <f t="shared" si="5"/>
        <v>0</v>
      </c>
      <c r="P43" s="1">
        <f t="shared" si="6"/>
        <v>0</v>
      </c>
      <c r="Q43" s="1">
        <f t="shared" si="7"/>
        <v>0</v>
      </c>
      <c r="R43" s="1">
        <f t="shared" si="8"/>
        <v>0</v>
      </c>
      <c r="S43" s="1">
        <f t="shared" si="9"/>
        <v>0</v>
      </c>
      <c r="T43" s="2">
        <v>0.5</v>
      </c>
      <c r="U43" s="12">
        <f t="shared" si="17"/>
        <v>0</v>
      </c>
      <c r="V43" s="12">
        <f t="shared" si="17"/>
        <v>0</v>
      </c>
      <c r="W43" s="12">
        <f t="shared" si="17"/>
        <v>0</v>
      </c>
      <c r="X43" s="12">
        <f>$X$46*T43</f>
        <v>0</v>
      </c>
      <c r="Y43" s="12">
        <f t="shared" si="18"/>
        <v>0</v>
      </c>
      <c r="Z43" s="12">
        <f t="shared" si="18"/>
        <v>0</v>
      </c>
      <c r="AA43" s="12">
        <f t="shared" si="18"/>
        <v>0</v>
      </c>
      <c r="AB43" s="12">
        <f t="shared" si="18"/>
        <v>0</v>
      </c>
    </row>
    <row r="44" spans="3:28" hidden="1">
      <c r="C44" s="15">
        <v>95900</v>
      </c>
      <c r="D44" t="s">
        <v>456</v>
      </c>
      <c r="E44" s="3"/>
      <c r="F44" t="s">
        <v>456</v>
      </c>
      <c r="G44" s="3">
        <f t="shared" si="19"/>
        <v>47950</v>
      </c>
      <c r="H44" t="s">
        <v>456</v>
      </c>
      <c r="I44" s="3">
        <f t="shared" si="14"/>
        <v>76720</v>
      </c>
      <c r="J44" t="s">
        <v>456</v>
      </c>
      <c r="K44" s="3">
        <f t="shared" si="15"/>
        <v>76700</v>
      </c>
      <c r="L44" t="s">
        <v>456</v>
      </c>
      <c r="M44" s="3">
        <f t="shared" si="16"/>
        <v>115080</v>
      </c>
      <c r="N44" s="1">
        <f t="shared" si="4"/>
        <v>0</v>
      </c>
      <c r="O44" s="1">
        <f t="shared" si="5"/>
        <v>0</v>
      </c>
      <c r="P44" s="1">
        <f t="shared" si="6"/>
        <v>0</v>
      </c>
      <c r="Q44" s="1">
        <f t="shared" si="7"/>
        <v>0</v>
      </c>
      <c r="R44" s="1">
        <f t="shared" si="8"/>
        <v>0</v>
      </c>
      <c r="S44" s="1">
        <f t="shared" si="9"/>
        <v>0</v>
      </c>
      <c r="T44" s="2">
        <v>0.6</v>
      </c>
      <c r="U44" s="1">
        <f t="shared" si="17"/>
        <v>0</v>
      </c>
      <c r="V44" s="1">
        <f t="shared" si="17"/>
        <v>0</v>
      </c>
      <c r="W44" s="1">
        <f t="shared" si="17"/>
        <v>0</v>
      </c>
      <c r="X44" s="1">
        <f>$X$46*T44</f>
        <v>0</v>
      </c>
      <c r="Y44" s="1">
        <f t="shared" si="18"/>
        <v>0</v>
      </c>
      <c r="Z44" s="1">
        <f t="shared" si="18"/>
        <v>0</v>
      </c>
      <c r="AA44" s="1">
        <f t="shared" si="18"/>
        <v>0</v>
      </c>
      <c r="AB44" s="1">
        <f t="shared" si="18"/>
        <v>0</v>
      </c>
    </row>
    <row r="45" spans="3:28" hidden="1">
      <c r="C45" s="15">
        <v>50200</v>
      </c>
      <c r="D45" t="s">
        <v>457</v>
      </c>
      <c r="E45" s="3"/>
      <c r="F45" t="s">
        <v>457</v>
      </c>
      <c r="G45" s="3">
        <f t="shared" si="19"/>
        <v>25100</v>
      </c>
      <c r="H45" t="s">
        <v>457</v>
      </c>
      <c r="I45" s="3">
        <f t="shared" si="14"/>
        <v>40160</v>
      </c>
      <c r="J45" t="s">
        <v>457</v>
      </c>
      <c r="K45" s="3">
        <f t="shared" si="15"/>
        <v>40150</v>
      </c>
      <c r="L45" t="s">
        <v>457</v>
      </c>
      <c r="M45" s="3">
        <f t="shared" si="16"/>
        <v>60240</v>
      </c>
      <c r="N45" s="1">
        <f t="shared" si="4"/>
        <v>0</v>
      </c>
      <c r="O45" s="1">
        <f t="shared" si="5"/>
        <v>0</v>
      </c>
      <c r="P45" s="1">
        <f t="shared" si="6"/>
        <v>0</v>
      </c>
      <c r="Q45" s="1">
        <f t="shared" si="7"/>
        <v>0</v>
      </c>
      <c r="R45" s="1">
        <f t="shared" si="8"/>
        <v>0</v>
      </c>
      <c r="S45" s="1">
        <f t="shared" si="9"/>
        <v>0</v>
      </c>
      <c r="T45" s="2">
        <v>0.8</v>
      </c>
      <c r="U45" s="12">
        <f t="shared" si="17"/>
        <v>0</v>
      </c>
      <c r="V45" s="12">
        <f t="shared" si="17"/>
        <v>0</v>
      </c>
      <c r="W45" s="12">
        <f t="shared" si="17"/>
        <v>0</v>
      </c>
      <c r="X45" s="12">
        <f>$X$46*T45</f>
        <v>0</v>
      </c>
      <c r="Y45" s="12">
        <f t="shared" si="18"/>
        <v>0</v>
      </c>
      <c r="Z45" s="12">
        <f t="shared" si="18"/>
        <v>0</v>
      </c>
      <c r="AA45" s="12">
        <f t="shared" si="18"/>
        <v>0</v>
      </c>
      <c r="AB45" s="12">
        <f t="shared" si="18"/>
        <v>0</v>
      </c>
    </row>
    <row r="46" spans="3:28" hidden="1">
      <c r="C46" s="15">
        <v>94200</v>
      </c>
      <c r="D46" t="s">
        <v>458</v>
      </c>
      <c r="E46" s="3"/>
      <c r="F46" t="s">
        <v>458</v>
      </c>
      <c r="G46" s="3">
        <f t="shared" si="19"/>
        <v>47100</v>
      </c>
      <c r="H46" t="s">
        <v>458</v>
      </c>
      <c r="I46" s="3">
        <f t="shared" si="14"/>
        <v>75360</v>
      </c>
      <c r="J46" t="s">
        <v>458</v>
      </c>
      <c r="K46" s="3">
        <f t="shared" si="15"/>
        <v>75350</v>
      </c>
      <c r="L46" t="s">
        <v>458</v>
      </c>
      <c r="M46" s="3">
        <f t="shared" si="16"/>
        <v>113040</v>
      </c>
      <c r="N46" s="1">
        <f t="shared" si="4"/>
        <v>0</v>
      </c>
      <c r="O46" s="1">
        <f t="shared" si="5"/>
        <v>0</v>
      </c>
      <c r="P46" s="1">
        <f t="shared" si="6"/>
        <v>0</v>
      </c>
      <c r="Q46" s="1">
        <f t="shared" si="7"/>
        <v>0</v>
      </c>
      <c r="R46" s="1">
        <f t="shared" si="8"/>
        <v>0</v>
      </c>
      <c r="S46" s="1">
        <f t="shared" si="9"/>
        <v>0</v>
      </c>
      <c r="T46" s="2">
        <v>1</v>
      </c>
      <c r="U46" s="1">
        <f t="shared" si="17"/>
        <v>0</v>
      </c>
      <c r="V46" s="1">
        <f t="shared" si="17"/>
        <v>0</v>
      </c>
      <c r="W46" s="1">
        <f t="shared" si="17"/>
        <v>0</v>
      </c>
      <c r="X46" s="13">
        <f>D14*2</f>
        <v>0</v>
      </c>
      <c r="Y46" s="1">
        <f t="shared" si="18"/>
        <v>0</v>
      </c>
      <c r="Z46" s="1">
        <f t="shared" si="18"/>
        <v>0</v>
      </c>
      <c r="AA46" s="1">
        <f t="shared" si="18"/>
        <v>0</v>
      </c>
      <c r="AB46" s="1">
        <f t="shared" si="18"/>
        <v>0</v>
      </c>
    </row>
    <row r="47" spans="3:28" hidden="1">
      <c r="C47" s="15">
        <v>95900</v>
      </c>
      <c r="D47" t="s">
        <v>459</v>
      </c>
      <c r="E47" s="3"/>
      <c r="F47" t="s">
        <v>459</v>
      </c>
      <c r="G47" s="3">
        <f t="shared" si="19"/>
        <v>47950</v>
      </c>
      <c r="H47" t="s">
        <v>459</v>
      </c>
      <c r="I47" s="3">
        <f t="shared" si="14"/>
        <v>76720</v>
      </c>
      <c r="J47" t="s">
        <v>459</v>
      </c>
      <c r="K47" s="3">
        <f t="shared" si="15"/>
        <v>76700</v>
      </c>
      <c r="L47" t="s">
        <v>459</v>
      </c>
      <c r="M47" s="3">
        <f t="shared" si="16"/>
        <v>115080</v>
      </c>
      <c r="N47" s="1"/>
      <c r="O47" s="1"/>
      <c r="P47" s="1"/>
      <c r="Q47" s="1"/>
      <c r="R47" s="1"/>
      <c r="S47" s="2"/>
      <c r="T47" s="1"/>
      <c r="U47" s="1"/>
      <c r="V47" s="1"/>
      <c r="W47" s="1"/>
      <c r="X47" s="1"/>
      <c r="Y47" s="1"/>
      <c r="Z47" s="1"/>
      <c r="AA47" s="1"/>
    </row>
    <row r="48" spans="3:28" hidden="1">
      <c r="C48" s="15">
        <v>68100</v>
      </c>
      <c r="D48" t="s">
        <v>460</v>
      </c>
      <c r="E48" s="3"/>
      <c r="F48" t="s">
        <v>460</v>
      </c>
      <c r="G48" s="3">
        <f t="shared" si="19"/>
        <v>34050</v>
      </c>
      <c r="H48" t="s">
        <v>460</v>
      </c>
      <c r="I48" s="3">
        <f t="shared" si="14"/>
        <v>54480</v>
      </c>
      <c r="J48" t="s">
        <v>460</v>
      </c>
      <c r="K48" s="3">
        <f t="shared" si="15"/>
        <v>54500</v>
      </c>
      <c r="L48" t="s">
        <v>460</v>
      </c>
      <c r="M48" s="3">
        <f t="shared" si="16"/>
        <v>81720</v>
      </c>
    </row>
    <row r="49" spans="3:13" hidden="1">
      <c r="C49" s="15">
        <v>76300</v>
      </c>
      <c r="D49" t="s">
        <v>461</v>
      </c>
      <c r="E49" s="3"/>
      <c r="F49" t="s">
        <v>461</v>
      </c>
      <c r="G49" s="3">
        <f t="shared" si="19"/>
        <v>38150</v>
      </c>
      <c r="H49" t="s">
        <v>461</v>
      </c>
      <c r="I49" s="3">
        <f t="shared" si="14"/>
        <v>61040</v>
      </c>
      <c r="J49" t="s">
        <v>461</v>
      </c>
      <c r="K49" s="3">
        <f t="shared" si="15"/>
        <v>61050</v>
      </c>
      <c r="L49" t="s">
        <v>461</v>
      </c>
      <c r="M49" s="3">
        <f t="shared" si="16"/>
        <v>91560</v>
      </c>
    </row>
    <row r="50" spans="3:13" hidden="1">
      <c r="C50" s="15">
        <v>60400</v>
      </c>
      <c r="D50" t="s">
        <v>424</v>
      </c>
      <c r="E50" s="3"/>
      <c r="F50" t="s">
        <v>424</v>
      </c>
      <c r="G50" s="3">
        <f t="shared" si="19"/>
        <v>30200</v>
      </c>
      <c r="H50" t="s">
        <v>424</v>
      </c>
      <c r="I50" s="3">
        <f t="shared" si="14"/>
        <v>48320</v>
      </c>
      <c r="J50" t="s">
        <v>424</v>
      </c>
      <c r="K50" s="3">
        <f t="shared" si="15"/>
        <v>48300</v>
      </c>
      <c r="L50" t="s">
        <v>424</v>
      </c>
      <c r="M50" s="3">
        <f t="shared" si="16"/>
        <v>72480</v>
      </c>
    </row>
    <row r="51" spans="3:13" hidden="1">
      <c r="C51" s="15">
        <v>68800</v>
      </c>
      <c r="D51" t="s">
        <v>462</v>
      </c>
      <c r="E51" s="3"/>
      <c r="F51" t="s">
        <v>462</v>
      </c>
      <c r="G51" s="3">
        <f t="shared" si="19"/>
        <v>34400</v>
      </c>
      <c r="H51" t="s">
        <v>462</v>
      </c>
      <c r="I51" s="3">
        <f t="shared" si="14"/>
        <v>55040</v>
      </c>
      <c r="J51" t="s">
        <v>462</v>
      </c>
      <c r="K51" s="3">
        <f t="shared" si="15"/>
        <v>55050</v>
      </c>
      <c r="L51" t="s">
        <v>462</v>
      </c>
      <c r="M51" s="3">
        <f t="shared" si="16"/>
        <v>82560</v>
      </c>
    </row>
    <row r="52" spans="3:13" hidden="1">
      <c r="C52" s="15">
        <v>68800</v>
      </c>
      <c r="D52" t="s">
        <v>463</v>
      </c>
      <c r="E52" s="3"/>
      <c r="F52" t="s">
        <v>463</v>
      </c>
      <c r="G52" s="3">
        <f t="shared" si="19"/>
        <v>34400</v>
      </c>
      <c r="H52" t="s">
        <v>463</v>
      </c>
      <c r="I52" s="3">
        <f t="shared" si="14"/>
        <v>55040</v>
      </c>
      <c r="J52" t="s">
        <v>463</v>
      </c>
      <c r="K52" s="3">
        <f t="shared" si="15"/>
        <v>55050</v>
      </c>
      <c r="L52" t="s">
        <v>463</v>
      </c>
      <c r="M52" s="3">
        <f t="shared" si="16"/>
        <v>82560</v>
      </c>
    </row>
    <row r="53" spans="3:13" hidden="1">
      <c r="C53" s="15">
        <v>76300</v>
      </c>
      <c r="D53" t="s">
        <v>464</v>
      </c>
      <c r="E53" s="3"/>
      <c r="F53" t="s">
        <v>464</v>
      </c>
      <c r="G53" s="3">
        <f t="shared" si="19"/>
        <v>38150</v>
      </c>
      <c r="H53" t="s">
        <v>464</v>
      </c>
      <c r="I53" s="3">
        <f t="shared" si="14"/>
        <v>61040</v>
      </c>
      <c r="J53" t="s">
        <v>464</v>
      </c>
      <c r="K53" s="3">
        <f t="shared" si="15"/>
        <v>61050</v>
      </c>
      <c r="L53" t="s">
        <v>464</v>
      </c>
      <c r="M53" s="3">
        <f t="shared" si="16"/>
        <v>91560</v>
      </c>
    </row>
    <row r="54" spans="3:13" hidden="1">
      <c r="C54" s="15">
        <v>76300</v>
      </c>
      <c r="D54" t="s">
        <v>465</v>
      </c>
      <c r="E54" s="3"/>
      <c r="F54" t="s">
        <v>465</v>
      </c>
      <c r="G54" s="3">
        <f t="shared" si="19"/>
        <v>38150</v>
      </c>
      <c r="H54" t="s">
        <v>465</v>
      </c>
      <c r="I54" s="3">
        <f t="shared" si="14"/>
        <v>61040</v>
      </c>
      <c r="J54" t="s">
        <v>465</v>
      </c>
      <c r="K54" s="3">
        <f t="shared" si="15"/>
        <v>61050</v>
      </c>
      <c r="L54" t="s">
        <v>465</v>
      </c>
      <c r="M54" s="3">
        <f t="shared" si="16"/>
        <v>91560</v>
      </c>
    </row>
    <row r="55" spans="3:13" hidden="1">
      <c r="C55" s="15">
        <v>68100</v>
      </c>
      <c r="D55" t="s">
        <v>466</v>
      </c>
      <c r="E55" s="3"/>
      <c r="F55" t="s">
        <v>466</v>
      </c>
      <c r="G55" s="3">
        <f t="shared" si="19"/>
        <v>34050</v>
      </c>
      <c r="H55" t="s">
        <v>466</v>
      </c>
      <c r="I55" s="3">
        <f t="shared" si="14"/>
        <v>54480</v>
      </c>
      <c r="J55" t="s">
        <v>466</v>
      </c>
      <c r="K55" s="3">
        <f t="shared" si="15"/>
        <v>54500</v>
      </c>
      <c r="L55" t="s">
        <v>466</v>
      </c>
      <c r="M55" s="3">
        <f t="shared" si="16"/>
        <v>81720</v>
      </c>
    </row>
    <row r="56" spans="3:13" hidden="1">
      <c r="C56" s="15">
        <v>59600</v>
      </c>
      <c r="D56" t="s">
        <v>467</v>
      </c>
      <c r="E56" s="3"/>
      <c r="F56" t="s">
        <v>467</v>
      </c>
      <c r="G56" s="3">
        <f t="shared" si="19"/>
        <v>29800</v>
      </c>
      <c r="H56" t="s">
        <v>467</v>
      </c>
      <c r="I56" s="3">
        <f t="shared" si="14"/>
        <v>47680</v>
      </c>
      <c r="J56" t="s">
        <v>467</v>
      </c>
      <c r="K56" s="3">
        <f t="shared" si="15"/>
        <v>47700</v>
      </c>
      <c r="L56" t="s">
        <v>467</v>
      </c>
      <c r="M56" s="3">
        <f t="shared" si="16"/>
        <v>71520</v>
      </c>
    </row>
    <row r="57" spans="3:13" hidden="1">
      <c r="C57" s="15">
        <v>62000</v>
      </c>
      <c r="D57" t="s">
        <v>468</v>
      </c>
      <c r="E57" s="3"/>
      <c r="F57" t="s">
        <v>468</v>
      </c>
      <c r="G57" s="3">
        <f t="shared" si="19"/>
        <v>31000</v>
      </c>
      <c r="H57" t="s">
        <v>468</v>
      </c>
      <c r="I57" s="3">
        <f t="shared" si="14"/>
        <v>49600</v>
      </c>
      <c r="J57" t="s">
        <v>468</v>
      </c>
      <c r="K57" s="3">
        <f t="shared" si="15"/>
        <v>49600</v>
      </c>
      <c r="L57" t="s">
        <v>468</v>
      </c>
      <c r="M57" s="3">
        <f t="shared" si="16"/>
        <v>74400</v>
      </c>
    </row>
    <row r="58" spans="3:13" hidden="1">
      <c r="C58" s="15">
        <v>65200</v>
      </c>
      <c r="D58" t="s">
        <v>469</v>
      </c>
      <c r="E58" s="3"/>
      <c r="F58" t="s">
        <v>469</v>
      </c>
      <c r="G58" s="3">
        <f t="shared" si="19"/>
        <v>32600</v>
      </c>
      <c r="H58" t="s">
        <v>469</v>
      </c>
      <c r="I58" s="3">
        <f t="shared" si="14"/>
        <v>52160</v>
      </c>
      <c r="J58" t="s">
        <v>469</v>
      </c>
      <c r="K58" s="3">
        <f t="shared" si="15"/>
        <v>52150</v>
      </c>
      <c r="L58" t="s">
        <v>469</v>
      </c>
      <c r="M58" s="3">
        <f t="shared" si="16"/>
        <v>78240</v>
      </c>
    </row>
    <row r="59" spans="3:13" hidden="1">
      <c r="C59" s="15">
        <v>73300</v>
      </c>
      <c r="D59" t="s">
        <v>470</v>
      </c>
      <c r="E59" s="3"/>
      <c r="F59" t="s">
        <v>470</v>
      </c>
      <c r="G59" s="3">
        <f t="shared" si="19"/>
        <v>36650</v>
      </c>
      <c r="H59" t="s">
        <v>470</v>
      </c>
      <c r="I59" s="3">
        <f t="shared" si="14"/>
        <v>58640</v>
      </c>
      <c r="J59" t="s">
        <v>470</v>
      </c>
      <c r="K59" s="3">
        <f t="shared" si="15"/>
        <v>58650</v>
      </c>
      <c r="L59" t="s">
        <v>470</v>
      </c>
      <c r="M59" s="3">
        <f t="shared" si="16"/>
        <v>87960</v>
      </c>
    </row>
    <row r="60" spans="3:13" hidden="1">
      <c r="C60" s="15">
        <v>64300</v>
      </c>
      <c r="D60" t="s">
        <v>471</v>
      </c>
      <c r="E60" s="3"/>
      <c r="F60" t="s">
        <v>471</v>
      </c>
      <c r="G60" s="3">
        <f t="shared" si="19"/>
        <v>32150</v>
      </c>
      <c r="H60" t="s">
        <v>471</v>
      </c>
      <c r="I60" s="3">
        <f t="shared" si="14"/>
        <v>51440</v>
      </c>
      <c r="J60" t="s">
        <v>471</v>
      </c>
      <c r="K60" s="3">
        <f t="shared" si="15"/>
        <v>51450</v>
      </c>
      <c r="L60" t="s">
        <v>471</v>
      </c>
      <c r="M60" s="3">
        <f t="shared" si="16"/>
        <v>77160</v>
      </c>
    </row>
    <row r="61" spans="3:13" hidden="1">
      <c r="C61" s="15">
        <v>65200</v>
      </c>
      <c r="D61" t="s">
        <v>472</v>
      </c>
      <c r="E61" s="3"/>
      <c r="F61" t="s">
        <v>472</v>
      </c>
      <c r="G61" s="3">
        <f t="shared" si="19"/>
        <v>32600</v>
      </c>
      <c r="H61" t="s">
        <v>472</v>
      </c>
      <c r="I61" s="3">
        <f t="shared" si="14"/>
        <v>52160</v>
      </c>
      <c r="J61" t="s">
        <v>472</v>
      </c>
      <c r="K61" s="3">
        <f t="shared" si="15"/>
        <v>52150</v>
      </c>
      <c r="L61" t="s">
        <v>472</v>
      </c>
      <c r="M61" s="3">
        <f t="shared" si="16"/>
        <v>78240</v>
      </c>
    </row>
    <row r="62" spans="3:13" hidden="1">
      <c r="C62" s="15">
        <v>62000</v>
      </c>
      <c r="D62" t="s">
        <v>473</v>
      </c>
      <c r="E62" s="3"/>
      <c r="F62" t="s">
        <v>473</v>
      </c>
      <c r="G62" s="3">
        <f t="shared" si="19"/>
        <v>31000</v>
      </c>
      <c r="H62" t="s">
        <v>473</v>
      </c>
      <c r="I62" s="3">
        <f t="shared" si="14"/>
        <v>49600</v>
      </c>
      <c r="J62" t="s">
        <v>473</v>
      </c>
      <c r="K62" s="3">
        <f t="shared" si="15"/>
        <v>49600</v>
      </c>
      <c r="L62" t="s">
        <v>473</v>
      </c>
      <c r="M62" s="3">
        <f t="shared" si="16"/>
        <v>74400</v>
      </c>
    </row>
    <row r="63" spans="3:13" hidden="1">
      <c r="C63" s="15">
        <v>55100</v>
      </c>
      <c r="D63" t="s">
        <v>474</v>
      </c>
      <c r="E63" s="3"/>
      <c r="F63" t="s">
        <v>474</v>
      </c>
      <c r="G63" s="3">
        <f t="shared" si="19"/>
        <v>27550</v>
      </c>
      <c r="H63" t="s">
        <v>474</v>
      </c>
      <c r="I63" s="3">
        <f t="shared" si="14"/>
        <v>44080</v>
      </c>
      <c r="J63" t="s">
        <v>474</v>
      </c>
      <c r="K63" s="3">
        <f t="shared" si="15"/>
        <v>44100</v>
      </c>
      <c r="L63" t="s">
        <v>474</v>
      </c>
      <c r="M63" s="3">
        <f t="shared" si="16"/>
        <v>66120</v>
      </c>
    </row>
    <row r="64" spans="3:13" hidden="1">
      <c r="C64" s="15">
        <v>60000</v>
      </c>
      <c r="D64" t="s">
        <v>475</v>
      </c>
      <c r="E64" s="3"/>
      <c r="F64" t="s">
        <v>475</v>
      </c>
      <c r="G64" s="3">
        <f t="shared" si="19"/>
        <v>30000</v>
      </c>
      <c r="H64" t="s">
        <v>475</v>
      </c>
      <c r="I64" s="3">
        <f t="shared" si="14"/>
        <v>48000</v>
      </c>
      <c r="J64" t="s">
        <v>475</v>
      </c>
      <c r="K64" s="3">
        <f t="shared" si="15"/>
        <v>48000</v>
      </c>
      <c r="L64" t="s">
        <v>475</v>
      </c>
      <c r="M64" s="3">
        <f t="shared" si="16"/>
        <v>72000</v>
      </c>
    </row>
    <row r="65" spans="3:13" hidden="1">
      <c r="C65" s="15">
        <v>70600</v>
      </c>
      <c r="D65" t="s">
        <v>476</v>
      </c>
      <c r="E65" s="3"/>
      <c r="F65" t="s">
        <v>476</v>
      </c>
      <c r="G65" s="3">
        <f t="shared" si="19"/>
        <v>35300</v>
      </c>
      <c r="H65" t="s">
        <v>476</v>
      </c>
      <c r="I65" s="3">
        <f t="shared" si="14"/>
        <v>56480</v>
      </c>
      <c r="J65" t="s">
        <v>476</v>
      </c>
      <c r="K65" s="3">
        <f t="shared" si="15"/>
        <v>56500</v>
      </c>
      <c r="L65" t="s">
        <v>476</v>
      </c>
      <c r="M65" s="3">
        <f t="shared" si="16"/>
        <v>84720</v>
      </c>
    </row>
    <row r="66" spans="3:13" hidden="1">
      <c r="C66" s="15">
        <v>76300</v>
      </c>
      <c r="D66" t="s">
        <v>477</v>
      </c>
      <c r="E66" s="3"/>
      <c r="F66" t="s">
        <v>477</v>
      </c>
      <c r="G66" s="3">
        <f t="shared" si="19"/>
        <v>38150</v>
      </c>
      <c r="H66" t="s">
        <v>477</v>
      </c>
      <c r="I66" s="3">
        <f t="shared" si="14"/>
        <v>61040</v>
      </c>
      <c r="J66" t="s">
        <v>477</v>
      </c>
      <c r="K66" s="3">
        <f t="shared" si="15"/>
        <v>61050</v>
      </c>
      <c r="L66" t="s">
        <v>477</v>
      </c>
      <c r="M66" s="3">
        <f t="shared" si="16"/>
        <v>91560</v>
      </c>
    </row>
    <row r="67" spans="3:13" hidden="1">
      <c r="C67" s="15">
        <v>52800</v>
      </c>
      <c r="D67" t="s">
        <v>478</v>
      </c>
      <c r="E67" s="3"/>
      <c r="F67" t="s">
        <v>478</v>
      </c>
      <c r="G67" s="3">
        <f t="shared" si="19"/>
        <v>26400</v>
      </c>
      <c r="H67" t="s">
        <v>478</v>
      </c>
      <c r="I67" s="3">
        <f t="shared" si="14"/>
        <v>42240</v>
      </c>
      <c r="J67" t="s">
        <v>478</v>
      </c>
      <c r="K67" s="3">
        <f t="shared" si="15"/>
        <v>42250</v>
      </c>
      <c r="L67" t="s">
        <v>478</v>
      </c>
      <c r="M67" s="3">
        <f t="shared" si="16"/>
        <v>63360</v>
      </c>
    </row>
    <row r="68" spans="3:13" hidden="1">
      <c r="C68" s="15">
        <v>76300</v>
      </c>
      <c r="D68" t="s">
        <v>479</v>
      </c>
      <c r="E68" s="3"/>
      <c r="F68" t="s">
        <v>479</v>
      </c>
      <c r="G68" s="3">
        <f t="shared" si="19"/>
        <v>38150</v>
      </c>
      <c r="H68" t="s">
        <v>479</v>
      </c>
      <c r="I68" s="3">
        <f t="shared" si="14"/>
        <v>61040</v>
      </c>
      <c r="J68" t="s">
        <v>479</v>
      </c>
      <c r="K68" s="3">
        <f t="shared" si="15"/>
        <v>61050</v>
      </c>
      <c r="L68" t="s">
        <v>479</v>
      </c>
      <c r="M68" s="3">
        <f t="shared" si="16"/>
        <v>91560</v>
      </c>
    </row>
    <row r="69" spans="3:13" hidden="1">
      <c r="C69" s="15">
        <v>52900</v>
      </c>
      <c r="D69" t="s">
        <v>480</v>
      </c>
      <c r="E69" s="3"/>
      <c r="F69" t="s">
        <v>480</v>
      </c>
      <c r="G69" s="3">
        <f t="shared" si="19"/>
        <v>26450</v>
      </c>
      <c r="H69" t="s">
        <v>480</v>
      </c>
      <c r="I69" s="3">
        <f t="shared" si="14"/>
        <v>42320</v>
      </c>
      <c r="J69" t="s">
        <v>480</v>
      </c>
      <c r="K69" s="3">
        <f t="shared" si="15"/>
        <v>42300</v>
      </c>
      <c r="L69" t="s">
        <v>480</v>
      </c>
      <c r="M69" s="3">
        <f t="shared" si="16"/>
        <v>63480</v>
      </c>
    </row>
    <row r="70" spans="3:13" hidden="1">
      <c r="C70" s="15">
        <v>66300</v>
      </c>
      <c r="D70" t="s">
        <v>481</v>
      </c>
      <c r="E70" s="3"/>
      <c r="F70" t="s">
        <v>481</v>
      </c>
      <c r="G70" s="3">
        <f t="shared" si="19"/>
        <v>33150</v>
      </c>
      <c r="H70" t="s">
        <v>481</v>
      </c>
      <c r="I70" s="3">
        <f t="shared" si="14"/>
        <v>53040</v>
      </c>
      <c r="J70" t="s">
        <v>481</v>
      </c>
      <c r="K70" s="3">
        <f t="shared" si="15"/>
        <v>53050</v>
      </c>
      <c r="L70" t="s">
        <v>481</v>
      </c>
      <c r="M70" s="3">
        <f t="shared" si="16"/>
        <v>79560</v>
      </c>
    </row>
    <row r="71" spans="3:13" hidden="1">
      <c r="C71" s="15">
        <v>65200</v>
      </c>
      <c r="D71" t="s">
        <v>482</v>
      </c>
      <c r="E71" s="3"/>
      <c r="F71" t="s">
        <v>482</v>
      </c>
      <c r="G71" s="3">
        <f t="shared" si="19"/>
        <v>32600</v>
      </c>
      <c r="H71" t="s">
        <v>482</v>
      </c>
      <c r="I71" s="3">
        <f t="shared" si="14"/>
        <v>52160</v>
      </c>
      <c r="J71" t="s">
        <v>482</v>
      </c>
      <c r="K71" s="3">
        <f t="shared" si="15"/>
        <v>52150</v>
      </c>
      <c r="L71" t="s">
        <v>482</v>
      </c>
      <c r="M71" s="3">
        <f t="shared" si="16"/>
        <v>78240</v>
      </c>
    </row>
    <row r="72" spans="3:13" hidden="1">
      <c r="C72" s="15">
        <v>53100</v>
      </c>
      <c r="D72" t="s">
        <v>483</v>
      </c>
      <c r="E72" s="3"/>
      <c r="F72" t="s">
        <v>483</v>
      </c>
      <c r="G72" s="3">
        <f t="shared" si="19"/>
        <v>26550</v>
      </c>
      <c r="H72" t="s">
        <v>483</v>
      </c>
      <c r="I72" s="3">
        <f t="shared" si="14"/>
        <v>42480</v>
      </c>
      <c r="J72" t="s">
        <v>483</v>
      </c>
      <c r="K72" s="3">
        <f t="shared" si="15"/>
        <v>42500</v>
      </c>
      <c r="L72" t="s">
        <v>483</v>
      </c>
      <c r="M72" s="3">
        <f t="shared" si="16"/>
        <v>63720</v>
      </c>
    </row>
    <row r="73" spans="3:13" hidden="1">
      <c r="C73" s="15">
        <v>60600</v>
      </c>
      <c r="D73" t="s">
        <v>484</v>
      </c>
      <c r="E73" s="3"/>
      <c r="F73" t="s">
        <v>484</v>
      </c>
      <c r="G73" s="3">
        <f t="shared" si="19"/>
        <v>30300</v>
      </c>
      <c r="H73" t="s">
        <v>484</v>
      </c>
      <c r="I73" s="3">
        <f t="shared" si="14"/>
        <v>48480</v>
      </c>
      <c r="J73" t="s">
        <v>484</v>
      </c>
      <c r="K73" s="3">
        <f t="shared" si="15"/>
        <v>48500</v>
      </c>
      <c r="L73" t="s">
        <v>484</v>
      </c>
      <c r="M73" s="3">
        <f t="shared" si="16"/>
        <v>72720</v>
      </c>
    </row>
    <row r="74" spans="3:13" hidden="1">
      <c r="C74" s="15">
        <v>43400</v>
      </c>
      <c r="D74" t="s">
        <v>485</v>
      </c>
      <c r="E74" s="3"/>
      <c r="F74" t="s">
        <v>485</v>
      </c>
      <c r="G74" s="3">
        <f t="shared" si="19"/>
        <v>21700</v>
      </c>
      <c r="H74" t="s">
        <v>485</v>
      </c>
      <c r="I74" s="3">
        <f t="shared" si="14"/>
        <v>34720</v>
      </c>
      <c r="J74" t="s">
        <v>485</v>
      </c>
      <c r="K74" s="3">
        <f t="shared" si="15"/>
        <v>34700</v>
      </c>
      <c r="L74" t="s">
        <v>485</v>
      </c>
      <c r="M74" s="3">
        <f t="shared" si="16"/>
        <v>52080</v>
      </c>
    </row>
    <row r="75" spans="3:13" hidden="1">
      <c r="C75" s="15">
        <v>59800</v>
      </c>
      <c r="D75" t="s">
        <v>486</v>
      </c>
      <c r="E75" s="3"/>
      <c r="F75" t="s">
        <v>486</v>
      </c>
      <c r="G75" s="3">
        <f t="shared" si="19"/>
        <v>29900</v>
      </c>
      <c r="H75" t="s">
        <v>486</v>
      </c>
      <c r="I75" s="3">
        <f t="shared" si="14"/>
        <v>47840</v>
      </c>
      <c r="J75" t="s">
        <v>486</v>
      </c>
      <c r="K75" s="3">
        <f t="shared" si="15"/>
        <v>47850</v>
      </c>
      <c r="L75" t="s">
        <v>486</v>
      </c>
      <c r="M75" s="3">
        <f t="shared" si="16"/>
        <v>71760</v>
      </c>
    </row>
    <row r="76" spans="3:13" hidden="1">
      <c r="C76" s="15">
        <v>66300</v>
      </c>
      <c r="D76" t="s">
        <v>487</v>
      </c>
      <c r="E76" s="3"/>
      <c r="F76" t="s">
        <v>487</v>
      </c>
      <c r="G76" s="3">
        <f t="shared" si="19"/>
        <v>33150</v>
      </c>
      <c r="H76" t="s">
        <v>487</v>
      </c>
      <c r="I76" s="3">
        <f t="shared" si="14"/>
        <v>53040</v>
      </c>
      <c r="J76" t="s">
        <v>487</v>
      </c>
      <c r="K76" s="3">
        <f t="shared" si="15"/>
        <v>53050</v>
      </c>
      <c r="L76" t="s">
        <v>487</v>
      </c>
      <c r="M76" s="3">
        <f t="shared" si="16"/>
        <v>79560</v>
      </c>
    </row>
    <row r="77" spans="3:13" hidden="1">
      <c r="C77" s="15">
        <v>63300</v>
      </c>
      <c r="D77" t="s">
        <v>488</v>
      </c>
      <c r="E77" s="3"/>
      <c r="F77" t="s">
        <v>488</v>
      </c>
      <c r="G77" s="3">
        <f t="shared" si="19"/>
        <v>31650</v>
      </c>
      <c r="H77" t="s">
        <v>488</v>
      </c>
      <c r="I77" s="3">
        <f t="shared" si="14"/>
        <v>50640</v>
      </c>
      <c r="J77" t="s">
        <v>488</v>
      </c>
      <c r="K77" s="3">
        <f t="shared" si="15"/>
        <v>50650</v>
      </c>
      <c r="L77" t="s">
        <v>488</v>
      </c>
      <c r="M77" s="3">
        <f t="shared" si="16"/>
        <v>75960</v>
      </c>
    </row>
    <row r="78" spans="3:13" hidden="1">
      <c r="C78" s="15">
        <v>68100</v>
      </c>
      <c r="D78" t="s">
        <v>489</v>
      </c>
      <c r="E78" s="3"/>
      <c r="F78" t="s">
        <v>489</v>
      </c>
      <c r="G78" s="3">
        <f t="shared" si="19"/>
        <v>34050</v>
      </c>
      <c r="H78" t="s">
        <v>489</v>
      </c>
      <c r="I78" s="3">
        <f t="shared" si="14"/>
        <v>54480</v>
      </c>
      <c r="J78" t="s">
        <v>489</v>
      </c>
      <c r="K78" s="3">
        <f t="shared" si="15"/>
        <v>54500</v>
      </c>
      <c r="L78" t="s">
        <v>489</v>
      </c>
      <c r="M78" s="3">
        <f t="shared" si="16"/>
        <v>81720</v>
      </c>
    </row>
    <row r="79" spans="3:13" hidden="1">
      <c r="C79" s="15">
        <v>68100</v>
      </c>
      <c r="D79" t="s">
        <v>490</v>
      </c>
      <c r="E79" s="3"/>
      <c r="F79" t="s">
        <v>490</v>
      </c>
      <c r="G79" s="3">
        <f t="shared" si="19"/>
        <v>34050</v>
      </c>
      <c r="H79" t="s">
        <v>490</v>
      </c>
      <c r="I79" s="3">
        <f t="shared" si="14"/>
        <v>54480</v>
      </c>
      <c r="J79" t="s">
        <v>490</v>
      </c>
      <c r="K79" s="3">
        <f t="shared" si="15"/>
        <v>54500</v>
      </c>
      <c r="L79" t="s">
        <v>490</v>
      </c>
      <c r="M79" s="3">
        <f t="shared" si="16"/>
        <v>81720</v>
      </c>
    </row>
    <row r="80" spans="3:13" hidden="1">
      <c r="C80" s="15">
        <v>76300</v>
      </c>
      <c r="D80" t="s">
        <v>491</v>
      </c>
      <c r="E80" s="3"/>
      <c r="F80" t="s">
        <v>491</v>
      </c>
      <c r="G80" s="3">
        <f t="shared" si="19"/>
        <v>38150</v>
      </c>
      <c r="H80" t="s">
        <v>491</v>
      </c>
      <c r="I80" s="3">
        <f t="shared" si="14"/>
        <v>61040</v>
      </c>
      <c r="J80" t="s">
        <v>491</v>
      </c>
      <c r="K80" s="3">
        <f t="shared" si="15"/>
        <v>61050</v>
      </c>
      <c r="L80" t="s">
        <v>491</v>
      </c>
      <c r="M80" s="3">
        <f t="shared" si="16"/>
        <v>91560</v>
      </c>
    </row>
    <row r="81" spans="2:13" hidden="1">
      <c r="C81" s="15">
        <v>58500</v>
      </c>
      <c r="D81" t="s">
        <v>492</v>
      </c>
      <c r="E81" s="3">
        <v>25750</v>
      </c>
      <c r="F81" t="s">
        <v>492</v>
      </c>
      <c r="G81" s="3">
        <f t="shared" si="19"/>
        <v>29250</v>
      </c>
      <c r="H81" t="s">
        <v>492</v>
      </c>
      <c r="I81" s="3">
        <f t="shared" si="14"/>
        <v>46800</v>
      </c>
      <c r="J81" t="s">
        <v>492</v>
      </c>
      <c r="K81" s="3">
        <f t="shared" si="15"/>
        <v>46800</v>
      </c>
      <c r="L81" t="s">
        <v>492</v>
      </c>
      <c r="M81" s="3">
        <f t="shared" si="16"/>
        <v>70200</v>
      </c>
    </row>
    <row r="82" spans="2:13" hidden="1">
      <c r="E82" s="3"/>
      <c r="G82" s="3"/>
      <c r="I82" s="3"/>
      <c r="K82" s="3"/>
      <c r="L82" s="3"/>
    </row>
    <row r="83" spans="2:13" hidden="1">
      <c r="E83" s="3"/>
      <c r="G83" s="3"/>
      <c r="I83" s="3"/>
      <c r="J83" s="3"/>
      <c r="K83" s="3"/>
      <c r="L83" s="3"/>
    </row>
    <row r="84" spans="2:13" hidden="1">
      <c r="E84" s="3"/>
      <c r="G84" s="3"/>
      <c r="I84" s="3"/>
      <c r="J84" s="3"/>
      <c r="K84" s="3"/>
      <c r="L84" s="3"/>
    </row>
    <row r="85" spans="2:13" hidden="1">
      <c r="E85" s="3"/>
      <c r="G85" s="3"/>
      <c r="I85" s="3"/>
      <c r="J85" s="3"/>
      <c r="K85" s="3"/>
      <c r="L85" s="3"/>
    </row>
    <row r="86" spans="2:13" hidden="1">
      <c r="E86" s="3"/>
      <c r="G86" s="3"/>
      <c r="I86" s="3"/>
      <c r="J86" s="3"/>
      <c r="K86" s="3"/>
      <c r="L86" s="3"/>
    </row>
    <row r="87" spans="2:13" hidden="1">
      <c r="E87" s="3"/>
      <c r="G87" s="3"/>
      <c r="I87" s="3"/>
      <c r="J87" s="3"/>
      <c r="K87" s="3"/>
      <c r="L87" s="3"/>
    </row>
    <row r="88" spans="2:13" hidden="1">
      <c r="E88" s="3"/>
      <c r="G88" s="3"/>
      <c r="I88" s="3"/>
      <c r="J88" s="3"/>
      <c r="K88" s="3"/>
      <c r="L88" s="3"/>
    </row>
    <row r="89" spans="2:13" hidden="1">
      <c r="E89" s="3"/>
      <c r="G89" s="3"/>
      <c r="I89" s="3"/>
      <c r="J89" s="3"/>
      <c r="K89" s="3"/>
      <c r="L89" s="3"/>
    </row>
    <row r="90" spans="2:13" hidden="1">
      <c r="E90" s="3"/>
      <c r="G90" s="3"/>
      <c r="I90" s="3"/>
      <c r="J90" s="3"/>
      <c r="K90" s="3"/>
      <c r="L90" s="3"/>
    </row>
    <row r="91" spans="2:13" hidden="1">
      <c r="E91" s="3"/>
      <c r="G91" s="3"/>
      <c r="I91" s="3"/>
      <c r="J91" s="3"/>
      <c r="K91" s="3"/>
      <c r="L91" s="3"/>
    </row>
    <row r="92" spans="2:13" hidden="1">
      <c r="E92" s="3"/>
      <c r="G92" s="3"/>
      <c r="I92" s="3"/>
      <c r="J92" s="3"/>
      <c r="K92" s="3"/>
      <c r="L92" s="3"/>
    </row>
    <row r="93" spans="2:13" hidden="1"/>
    <row r="94" spans="2:13" ht="15" thickBot="1"/>
    <row r="95" spans="2:13">
      <c r="B95" s="374" t="s">
        <v>493</v>
      </c>
      <c r="C95" s="375"/>
      <c r="D95" s="34"/>
      <c r="E95" s="34"/>
      <c r="F95" s="44">
        <f>'AGI Input'!E27</f>
        <v>1</v>
      </c>
    </row>
    <row r="96" spans="2:13">
      <c r="B96" s="376" t="s">
        <v>494</v>
      </c>
      <c r="C96" s="377"/>
      <c r="D96" s="31"/>
      <c r="E96" s="31"/>
      <c r="F96" s="45">
        <f>'AGI Input'!P60</f>
        <v>0</v>
      </c>
    </row>
    <row r="97" spans="2:6">
      <c r="B97" s="380"/>
      <c r="C97" s="381"/>
      <c r="D97" s="33"/>
      <c r="E97" s="33"/>
      <c r="F97" s="35"/>
    </row>
    <row r="98" spans="2:6">
      <c r="B98" s="376" t="s">
        <v>495</v>
      </c>
      <c r="C98" s="377"/>
      <c r="D98" s="31"/>
      <c r="E98" s="31"/>
      <c r="F98" s="46">
        <f>VLOOKUP(F95,A21:I28,7)</f>
        <v>33850</v>
      </c>
    </row>
    <row r="99" spans="2:6">
      <c r="B99" s="378" t="s">
        <v>496</v>
      </c>
      <c r="C99" s="379"/>
      <c r="F99" s="46">
        <f>VLOOKUP(F95,A19:I32,9)</f>
        <v>50800</v>
      </c>
    </row>
    <row r="100" spans="2:6">
      <c r="B100" s="36"/>
      <c r="C100" s="32"/>
      <c r="D100" s="37"/>
      <c r="E100" s="37"/>
      <c r="F100" s="38"/>
    </row>
    <row r="101" spans="2:6">
      <c r="B101" s="376" t="s">
        <v>497</v>
      </c>
      <c r="C101" s="377"/>
      <c r="D101" s="31"/>
      <c r="E101" s="31"/>
      <c r="F101" s="47" t="str">
        <f>IF(F96&lt;=F98,"YES","NO")</f>
        <v>YES</v>
      </c>
    </row>
    <row r="102" spans="2:6">
      <c r="B102" s="378" t="s">
        <v>498</v>
      </c>
      <c r="C102" s="379"/>
      <c r="F102" s="47" t="str">
        <f>IF(F96&gt;=F98,"YES","NO")</f>
        <v>NO</v>
      </c>
    </row>
    <row r="103" spans="2:6" hidden="1">
      <c r="B103" s="382"/>
      <c r="C103" s="383"/>
      <c r="D103" s="37"/>
      <c r="E103" s="37"/>
      <c r="F103" s="39"/>
    </row>
    <row r="104" spans="2:6" ht="15" hidden="1" thickBot="1">
      <c r="B104" s="370" t="s">
        <v>499</v>
      </c>
      <c r="C104" s="371"/>
      <c r="D104" s="40"/>
      <c r="E104" s="40"/>
      <c r="F104" s="372" t="str">
        <f>IF(F96&gt;F99,"YES","NO")</f>
        <v>NO</v>
      </c>
    </row>
    <row r="105" spans="2:6" ht="15" hidden="1" thickBot="1">
      <c r="B105" s="339"/>
      <c r="C105" s="340"/>
      <c r="D105" s="40"/>
      <c r="E105" s="40"/>
      <c r="F105" s="373"/>
    </row>
  </sheetData>
  <sheetProtection selectLockedCells="1"/>
  <mergeCells count="37">
    <mergeCell ref="A28:C28"/>
    <mergeCell ref="B104:C105"/>
    <mergeCell ref="F104:F105"/>
    <mergeCell ref="B95:C95"/>
    <mergeCell ref="B96:C96"/>
    <mergeCell ref="B98:C98"/>
    <mergeCell ref="B101:C101"/>
    <mergeCell ref="B99:C99"/>
    <mergeCell ref="B102:C102"/>
    <mergeCell ref="B97:C97"/>
    <mergeCell ref="B103:C103"/>
    <mergeCell ref="A9:C9"/>
    <mergeCell ref="F9:G9"/>
    <mergeCell ref="A27:C27"/>
    <mergeCell ref="A22:C22"/>
    <mergeCell ref="D13:G13"/>
    <mergeCell ref="D15:G15"/>
    <mergeCell ref="D16:G16"/>
    <mergeCell ref="D17:G17"/>
    <mergeCell ref="D19:I19"/>
    <mergeCell ref="B11:I11"/>
    <mergeCell ref="A1:K4"/>
    <mergeCell ref="A6:B6"/>
    <mergeCell ref="B17:C17"/>
    <mergeCell ref="A25:C25"/>
    <mergeCell ref="A26:C26"/>
    <mergeCell ref="A21:C21"/>
    <mergeCell ref="B13:C13"/>
    <mergeCell ref="B14:C14"/>
    <mergeCell ref="A19:C20"/>
    <mergeCell ref="D14:E14"/>
    <mergeCell ref="A23:C23"/>
    <mergeCell ref="A24:C24"/>
    <mergeCell ref="B15:C15"/>
    <mergeCell ref="B16:C16"/>
    <mergeCell ref="A8:C8"/>
    <mergeCell ref="F8:G8"/>
  </mergeCells>
  <conditionalFormatting sqref="F104:F105">
    <cfRule type="cellIs" dxfId="4" priority="4" operator="equal">
      <formula>"YES"</formula>
    </cfRule>
    <cfRule type="cellIs" dxfId="3" priority="5" operator="equal">
      <formula>"NO"</formula>
    </cfRule>
  </conditionalFormatting>
  <conditionalFormatting sqref="F101">
    <cfRule type="cellIs" dxfId="2" priority="3" operator="equal">
      <formula>"YES"</formula>
    </cfRule>
  </conditionalFormatting>
  <conditionalFormatting sqref="F101:F102">
    <cfRule type="cellIs" dxfId="1" priority="2" operator="equal">
      <formula>"NO"</formula>
    </cfRule>
  </conditionalFormatting>
  <conditionalFormatting sqref="F102">
    <cfRule type="cellIs" dxfId="0" priority="1" operator="equal">
      <formula>"YES"</formula>
    </cfRule>
  </conditionalFormatting>
  <dataValidations count="1">
    <dataValidation type="list" allowBlank="1" showInputMessage="1" showErrorMessage="1" sqref="D13" xr:uid="{00000000-0002-0000-0000-000000000000}">
      <formula1>INDIRECT("Parish_List[PARISH]")</formula1>
    </dataValidation>
  </dataValidations>
  <pageMargins left="0.7" right="0.7" top="0.75" bottom="0.75" header="0.3" footer="0.3"/>
  <pageSetup scale="9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F4806-7FED-452E-B8A9-8B01B2AFC933}">
  <dimension ref="A2:I8"/>
  <sheetViews>
    <sheetView workbookViewId="0">
      <selection activeCell="C4" sqref="C4"/>
    </sheetView>
  </sheetViews>
  <sheetFormatPr defaultRowHeight="14.45"/>
  <cols>
    <col min="2" max="2" width="12.5703125" bestFit="1" customWidth="1"/>
    <col min="3" max="9" width="11.140625" bestFit="1" customWidth="1"/>
  </cols>
  <sheetData>
    <row r="2" spans="1:9">
      <c r="B2">
        <f>C4/B4</f>
        <v>1.143126177024482</v>
      </c>
      <c r="C2">
        <f>D4/C4</f>
        <v>1.1252059308072488</v>
      </c>
      <c r="D2">
        <f>E4/D4</f>
        <v>1.109809663250366</v>
      </c>
    </row>
    <row r="3" spans="1:9">
      <c r="B3" s="16">
        <v>1</v>
      </c>
      <c r="C3" s="16">
        <v>2</v>
      </c>
      <c r="D3" s="16">
        <v>3</v>
      </c>
      <c r="E3" s="16">
        <v>4</v>
      </c>
      <c r="F3" s="16">
        <v>5</v>
      </c>
      <c r="G3" s="16">
        <v>6</v>
      </c>
      <c r="H3" s="16">
        <v>7</v>
      </c>
      <c r="I3" s="16">
        <v>8</v>
      </c>
    </row>
    <row r="4" spans="1:9">
      <c r="A4">
        <v>50</v>
      </c>
      <c r="B4" s="15">
        <v>26550</v>
      </c>
      <c r="C4" s="15">
        <v>30350</v>
      </c>
      <c r="D4" s="15">
        <v>34150</v>
      </c>
      <c r="E4" s="15">
        <v>37900</v>
      </c>
      <c r="F4" s="15">
        <v>40950</v>
      </c>
      <c r="G4" s="15">
        <v>44000</v>
      </c>
      <c r="H4" s="15">
        <v>47000</v>
      </c>
      <c r="I4" s="15">
        <v>50050</v>
      </c>
    </row>
    <row r="5" spans="1:9">
      <c r="B5" s="15"/>
      <c r="C5" s="15"/>
      <c r="D5" s="17">
        <f>E6/D6</f>
        <v>1.207219878105954</v>
      </c>
      <c r="E5" s="15"/>
      <c r="F5" s="15"/>
      <c r="G5" s="15"/>
      <c r="H5" s="15"/>
      <c r="I5" s="15"/>
    </row>
    <row r="6" spans="1:9">
      <c r="A6">
        <v>30</v>
      </c>
      <c r="B6" s="15">
        <v>15950</v>
      </c>
      <c r="C6" s="15">
        <v>18200</v>
      </c>
      <c r="D6" s="15">
        <v>21330</v>
      </c>
      <c r="E6" s="15">
        <v>25750</v>
      </c>
      <c r="F6" s="15">
        <v>30170</v>
      </c>
      <c r="G6" s="15">
        <v>34590</v>
      </c>
      <c r="H6" s="15">
        <v>39010</v>
      </c>
      <c r="I6" s="15">
        <v>43430</v>
      </c>
    </row>
    <row r="7" spans="1:9">
      <c r="B7" s="19">
        <f>C8/B8</f>
        <v>1.1423529411764706</v>
      </c>
      <c r="C7" s="17">
        <f>D8/C8</f>
        <v>1.1246138002059731</v>
      </c>
      <c r="D7" s="18">
        <f>E8/D8</f>
        <v>1.1108058608058609</v>
      </c>
      <c r="E7" s="15"/>
      <c r="F7" s="15"/>
      <c r="G7" s="15"/>
      <c r="H7" s="15"/>
      <c r="I7" s="15"/>
    </row>
    <row r="8" spans="1:9">
      <c r="A8">
        <v>80</v>
      </c>
      <c r="B8" s="15">
        <v>42500</v>
      </c>
      <c r="C8" s="15">
        <v>48550</v>
      </c>
      <c r="D8" s="15">
        <v>54600</v>
      </c>
      <c r="E8" s="15">
        <v>60650</v>
      </c>
      <c r="F8" s="15">
        <v>65550</v>
      </c>
      <c r="G8" s="15">
        <v>70400</v>
      </c>
      <c r="H8" s="15">
        <v>75250</v>
      </c>
      <c r="I8" s="15">
        <v>80100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42"/>
  <sheetViews>
    <sheetView topLeftCell="A40" zoomScale="130" zoomScaleNormal="130" workbookViewId="0">
      <selection activeCell="A2" sqref="A2:I8"/>
    </sheetView>
  </sheetViews>
  <sheetFormatPr defaultRowHeight="14.45"/>
  <cols>
    <col min="1" max="1" width="9.5703125" customWidth="1"/>
    <col min="3" max="3" width="11.5703125" bestFit="1" customWidth="1"/>
  </cols>
  <sheetData>
    <row r="1" spans="1:3">
      <c r="A1" t="s">
        <v>500</v>
      </c>
      <c r="C1">
        <v>49</v>
      </c>
    </row>
    <row r="2" spans="1:3">
      <c r="A2" t="s">
        <v>453</v>
      </c>
      <c r="C2" t="s">
        <v>454</v>
      </c>
    </row>
    <row r="3" spans="1:3">
      <c r="A3" t="s">
        <v>454</v>
      </c>
      <c r="C3" t="s">
        <v>455</v>
      </c>
    </row>
    <row r="4" spans="1:3">
      <c r="A4" t="s">
        <v>455</v>
      </c>
      <c r="C4" t="s">
        <v>456</v>
      </c>
    </row>
    <row r="5" spans="1:3">
      <c r="A5" t="s">
        <v>456</v>
      </c>
      <c r="C5" t="s">
        <v>457</v>
      </c>
    </row>
    <row r="6" spans="1:3">
      <c r="A6" t="s">
        <v>457</v>
      </c>
      <c r="C6" t="s">
        <v>458</v>
      </c>
    </row>
    <row r="7" spans="1:3">
      <c r="A7" t="s">
        <v>458</v>
      </c>
      <c r="C7" t="s">
        <v>459</v>
      </c>
    </row>
    <row r="8" spans="1:3">
      <c r="A8" t="s">
        <v>459</v>
      </c>
      <c r="C8" t="s">
        <v>460</v>
      </c>
    </row>
    <row r="9" spans="1:3">
      <c r="A9" t="s">
        <v>460</v>
      </c>
      <c r="C9" t="s">
        <v>461</v>
      </c>
    </row>
    <row r="10" spans="1:3">
      <c r="A10" t="s">
        <v>461</v>
      </c>
      <c r="C10" t="s">
        <v>424</v>
      </c>
    </row>
    <row r="11" spans="1:3">
      <c r="A11" t="s">
        <v>424</v>
      </c>
      <c r="C11" t="s">
        <v>462</v>
      </c>
    </row>
    <row r="12" spans="1:3">
      <c r="A12" t="s">
        <v>462</v>
      </c>
      <c r="C12" t="s">
        <v>463</v>
      </c>
    </row>
    <row r="13" spans="1:3">
      <c r="A13" t="s">
        <v>463</v>
      </c>
      <c r="C13" t="s">
        <v>464</v>
      </c>
    </row>
    <row r="14" spans="1:3">
      <c r="A14" t="s">
        <v>464</v>
      </c>
      <c r="C14" t="s">
        <v>465</v>
      </c>
    </row>
    <row r="15" spans="1:3">
      <c r="A15" t="s">
        <v>465</v>
      </c>
      <c r="C15" t="s">
        <v>466</v>
      </c>
    </row>
    <row r="16" spans="1:3">
      <c r="A16" t="s">
        <v>466</v>
      </c>
      <c r="C16" t="s">
        <v>467</v>
      </c>
    </row>
    <row r="17" spans="1:3">
      <c r="A17" t="s">
        <v>467</v>
      </c>
      <c r="C17" t="s">
        <v>468</v>
      </c>
    </row>
    <row r="18" spans="1:3">
      <c r="A18" t="s">
        <v>468</v>
      </c>
      <c r="C18" t="s">
        <v>469</v>
      </c>
    </row>
    <row r="19" spans="1:3">
      <c r="A19" t="s">
        <v>469</v>
      </c>
      <c r="C19" t="s">
        <v>470</v>
      </c>
    </row>
    <row r="20" spans="1:3">
      <c r="A20" t="s">
        <v>470</v>
      </c>
      <c r="C20" t="s">
        <v>471</v>
      </c>
    </row>
    <row r="21" spans="1:3">
      <c r="A21" t="s">
        <v>471</v>
      </c>
      <c r="C21" t="s">
        <v>472</v>
      </c>
    </row>
    <row r="22" spans="1:3">
      <c r="A22" t="s">
        <v>472</v>
      </c>
      <c r="C22" t="s">
        <v>473</v>
      </c>
    </row>
    <row r="23" spans="1:3">
      <c r="A23" t="s">
        <v>473</v>
      </c>
      <c r="C23" t="s">
        <v>474</v>
      </c>
    </row>
    <row r="24" spans="1:3">
      <c r="A24" t="s">
        <v>474</v>
      </c>
      <c r="C24" t="s">
        <v>475</v>
      </c>
    </row>
    <row r="25" spans="1:3">
      <c r="A25" t="s">
        <v>475</v>
      </c>
      <c r="C25" t="s">
        <v>476</v>
      </c>
    </row>
    <row r="26" spans="1:3">
      <c r="A26" t="s">
        <v>476</v>
      </c>
      <c r="C26" t="s">
        <v>477</v>
      </c>
    </row>
    <row r="27" spans="1:3">
      <c r="A27" t="s">
        <v>477</v>
      </c>
      <c r="C27" t="s">
        <v>478</v>
      </c>
    </row>
    <row r="28" spans="1:3">
      <c r="A28" t="s">
        <v>478</v>
      </c>
      <c r="C28" t="s">
        <v>479</v>
      </c>
    </row>
    <row r="29" spans="1:3">
      <c r="A29" t="s">
        <v>479</v>
      </c>
      <c r="C29" t="s">
        <v>480</v>
      </c>
    </row>
    <row r="30" spans="1:3">
      <c r="A30" t="s">
        <v>480</v>
      </c>
      <c r="C30" t="s">
        <v>481</v>
      </c>
    </row>
    <row r="31" spans="1:3">
      <c r="A31" t="s">
        <v>481</v>
      </c>
      <c r="C31" t="s">
        <v>482</v>
      </c>
    </row>
    <row r="32" spans="1:3">
      <c r="A32" t="s">
        <v>482</v>
      </c>
      <c r="C32" t="s">
        <v>483</v>
      </c>
    </row>
    <row r="33" spans="1:3">
      <c r="A33" t="s">
        <v>483</v>
      </c>
      <c r="C33" t="s">
        <v>484</v>
      </c>
    </row>
    <row r="34" spans="1:3">
      <c r="A34" t="s">
        <v>484</v>
      </c>
      <c r="C34" t="s">
        <v>485</v>
      </c>
    </row>
    <row r="35" spans="1:3">
      <c r="A35" t="s">
        <v>485</v>
      </c>
      <c r="C35" t="s">
        <v>486</v>
      </c>
    </row>
    <row r="36" spans="1:3">
      <c r="A36" t="s">
        <v>486</v>
      </c>
      <c r="C36" t="s">
        <v>487</v>
      </c>
    </row>
    <row r="37" spans="1:3">
      <c r="A37" t="s">
        <v>487</v>
      </c>
      <c r="C37" t="s">
        <v>488</v>
      </c>
    </row>
    <row r="38" spans="1:3">
      <c r="A38" t="s">
        <v>488</v>
      </c>
      <c r="C38" t="s">
        <v>489</v>
      </c>
    </row>
    <row r="39" spans="1:3">
      <c r="A39" t="s">
        <v>489</v>
      </c>
      <c r="C39" t="s">
        <v>490</v>
      </c>
    </row>
    <row r="40" spans="1:3">
      <c r="A40" t="s">
        <v>490</v>
      </c>
      <c r="C40" t="s">
        <v>491</v>
      </c>
    </row>
    <row r="41" spans="1:3">
      <c r="A41" t="s">
        <v>491</v>
      </c>
      <c r="C41" t="s">
        <v>492</v>
      </c>
    </row>
    <row r="42" spans="1:3">
      <c r="A42" t="s">
        <v>492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4B31586075D746ABE657637905A06A" ma:contentTypeVersion="18" ma:contentTypeDescription="Create a new document." ma:contentTypeScope="" ma:versionID="ce9050a45bf414df3989b0014f81a50b">
  <xsd:schema xmlns:xsd="http://www.w3.org/2001/XMLSchema" xmlns:xs="http://www.w3.org/2001/XMLSchema" xmlns:p="http://schemas.microsoft.com/office/2006/metadata/properties" xmlns:ns1="http://schemas.microsoft.com/sharepoint/v3" xmlns:ns2="6ae2e402-95f8-4b34-ad81-1fff1b96efa4" xmlns:ns3="ee6e6803-07c3-4af9-b46b-4caa0a4ea1c2" xmlns:ns4="fa6a9aea-fb0f-4ddd-aff8-712634b7d5fe" targetNamespace="http://schemas.microsoft.com/office/2006/metadata/properties" ma:root="true" ma:fieldsID="162f91816aa3c16b059c080deb9d9bc4" ns1:_="" ns2:_="" ns3:_="" ns4:_="">
    <xsd:import namespace="http://schemas.microsoft.com/sharepoint/v3"/>
    <xsd:import namespace="6ae2e402-95f8-4b34-ad81-1fff1b96efa4"/>
    <xsd:import namespace="ee6e6803-07c3-4af9-b46b-4caa0a4ea1c2"/>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DateTaken" minOccurs="0"/>
                <xsd:element ref="ns1:_ip_UnifiedCompliancePolicyProperties" minOccurs="0"/>
                <xsd:element ref="ns1:_ip_UnifiedCompliancePolicyUIAction" minOccurs="0"/>
                <xsd:element ref="ns2:MediaLengthInSeconds" minOccurs="0"/>
                <xsd:element ref="ns2:MediaServiceGenerationTime" minOccurs="0"/>
                <xsd:element ref="ns2:MediaServiceEventHashCode" minOccurs="0"/>
                <xsd:element ref="ns2:lcf76f155ced4ddcb4097134ff3c332f" minOccurs="0"/>
                <xsd:element ref="ns4:TaxCatchAll"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e2e402-95f8-4b34-ad81-1fff1b96ef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comment" ma:index="25" nillable="true" ma:displayName="comment" ma:default="Enter Choice #1" ma:description="flagged for information needed" ma:internalName="comment">
      <xsd:simpleType>
        <xsd:restriction base="dms:Unknown">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ee6e6803-07c3-4af9-b46b-4caa0a4ea1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3c7477c-1d74-4b76-b3ff-d0aeda2011ad}" ma:internalName="TaxCatchAll" ma:showField="CatchAllData" ma:web="4038069f-7a03-4437-8044-7418442f5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e2e402-95f8-4b34-ad81-1fff1b96efa4">
      <Terms xmlns="http://schemas.microsoft.com/office/infopath/2007/PartnerControls"/>
    </lcf76f155ced4ddcb4097134ff3c332f>
    <_ip_UnifiedCompliancePolicyUIAction xmlns="http://schemas.microsoft.com/sharepoint/v3" xsi:nil="true"/>
    <TaxCatchAll xmlns="fa6a9aea-fb0f-4ddd-aff8-712634b7d5fe" xsi:nil="true"/>
    <_ip_UnifiedCompliancePolicyProperties xmlns="http://schemas.microsoft.com/sharepoint/v3" xsi:nil="true"/>
    <comment xmlns="6ae2e402-95f8-4b34-ad81-1fff1b96efa4">Enter Choice #1</com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14EC37-957C-4F9D-B437-9BF79B915E14}"/>
</file>

<file path=customXml/itemProps2.xml><?xml version="1.0" encoding="utf-8"?>
<ds:datastoreItem xmlns:ds="http://schemas.openxmlformats.org/officeDocument/2006/customXml" ds:itemID="{75344E8A-3047-4CF4-954E-175F7FC60AF0}"/>
</file>

<file path=customXml/itemProps3.xml><?xml version="1.0" encoding="utf-8"?>
<ds:datastoreItem xmlns:ds="http://schemas.openxmlformats.org/officeDocument/2006/customXml" ds:itemID="{5B8BB6E8-6EC8-4560-8537-E0F4DF054C70}"/>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anker@compassgroup.net</dc:creator>
  <cp:keywords/>
  <dc:description/>
  <cp:lastModifiedBy/>
  <cp:revision/>
  <dcterms:created xsi:type="dcterms:W3CDTF">2017-01-27T16:51:10Z</dcterms:created>
  <dcterms:modified xsi:type="dcterms:W3CDTF">2023-03-31T15:50:13Z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0x010100654B31586075D746ABE657637905A06A</vt:lpwstr>
  </property>
</Properties>
</file>